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Лесковская МГ\питание\АШР на сайт\"/>
    </mc:Choice>
  </mc:AlternateContent>
  <bookViews>
    <workbookView xWindow="0" yWindow="0" windowWidth="28800" windowHeight="1233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" i="1" l="1"/>
  <c r="AL10" i="1"/>
  <c r="AN10" i="1"/>
  <c r="X13" i="1"/>
  <c r="X14" i="1"/>
  <c r="X15" i="1"/>
  <c r="Y15" i="1"/>
  <c r="X16" i="1"/>
  <c r="X17" i="1"/>
  <c r="Y17" i="1"/>
  <c r="X18" i="1"/>
  <c r="Y18" i="1" s="1"/>
  <c r="X25" i="1"/>
  <c r="Y25" i="1"/>
  <c r="X26" i="1"/>
  <c r="Y26" i="1" s="1"/>
  <c r="X27" i="1"/>
  <c r="Y27" i="1"/>
  <c r="F28" i="1"/>
  <c r="E28" i="1" s="1"/>
  <c r="X33" i="1"/>
  <c r="Q34" i="1"/>
  <c r="X34" i="1"/>
  <c r="Y34" i="1" s="1"/>
  <c r="X35" i="1"/>
  <c r="Y35" i="1"/>
  <c r="X36" i="1"/>
  <c r="Y36" i="1" s="1"/>
  <c r="X37" i="1"/>
  <c r="X38" i="1"/>
  <c r="X39" i="1"/>
  <c r="Y39" i="1" s="1"/>
  <c r="X40" i="1"/>
  <c r="X41" i="1"/>
  <c r="Y41" i="1"/>
  <c r="X42" i="1"/>
  <c r="X43" i="1"/>
  <c r="Y43" i="1"/>
  <c r="X46" i="1"/>
  <c r="E47" i="1"/>
  <c r="F46" i="1"/>
  <c r="E46" i="1" s="1"/>
  <c r="E45" i="1"/>
  <c r="E44" i="1"/>
  <c r="F43" i="1"/>
  <c r="E43" i="1" s="1"/>
  <c r="F42" i="1"/>
  <c r="Y42" i="1" s="1"/>
  <c r="F41" i="1"/>
  <c r="F40" i="1"/>
  <c r="Y40" i="1" s="1"/>
  <c r="E39" i="1"/>
  <c r="F38" i="1"/>
  <c r="Y38" i="1" s="1"/>
  <c r="H37" i="1"/>
  <c r="G37" i="1"/>
  <c r="E36" i="1"/>
  <c r="E35" i="1"/>
  <c r="E34" i="1"/>
  <c r="H33" i="1"/>
  <c r="G33" i="1"/>
  <c r="F33" i="1"/>
  <c r="Y33" i="1" s="1"/>
  <c r="E32" i="1"/>
  <c r="E31" i="1"/>
  <c r="E30" i="1"/>
  <c r="E29" i="1"/>
  <c r="E27" i="1"/>
  <c r="F26" i="1"/>
  <c r="E26" i="1" s="1"/>
  <c r="E25" i="1"/>
  <c r="E24" i="1"/>
  <c r="E23" i="1"/>
  <c r="G22" i="1"/>
  <c r="G13" i="1" s="1"/>
  <c r="F22" i="1"/>
  <c r="E22" i="1" s="1"/>
  <c r="E21" i="1"/>
  <c r="E20" i="1"/>
  <c r="E19" i="1"/>
  <c r="E18" i="1"/>
  <c r="E17" i="1"/>
  <c r="E15" i="1"/>
  <c r="F14" i="1"/>
  <c r="E14" i="1" s="1"/>
  <c r="H13" i="1"/>
  <c r="F12" i="1"/>
  <c r="E12" i="1" s="1"/>
  <c r="F11" i="1"/>
  <c r="E11" i="1"/>
  <c r="F10" i="1"/>
  <c r="E10" i="1" s="1"/>
  <c r="F9" i="1"/>
  <c r="E9" i="1" s="1"/>
  <c r="H8" i="1"/>
  <c r="G8" i="1"/>
  <c r="Y14" i="1" l="1"/>
  <c r="Y9" i="1"/>
  <c r="Y46" i="1"/>
  <c r="E8" i="1"/>
  <c r="H48" i="1"/>
  <c r="H50" i="1" s="1"/>
  <c r="G48" i="1"/>
  <c r="G50" i="1" s="1"/>
  <c r="E33" i="1"/>
  <c r="E38" i="1"/>
  <c r="F37" i="1"/>
  <c r="Y37" i="1" s="1"/>
  <c r="E40" i="1"/>
  <c r="E42" i="1"/>
  <c r="F8" i="1"/>
  <c r="E41" i="1"/>
  <c r="F16" i="1" l="1"/>
  <c r="E37" i="1"/>
  <c r="E16" i="1" l="1"/>
  <c r="E13" i="1" s="1"/>
  <c r="E48" i="1" s="1"/>
  <c r="E50" i="1" s="1"/>
  <c r="Y16" i="1"/>
  <c r="F13" i="1"/>
  <c r="Y13" i="1" l="1"/>
  <c r="F48" i="1"/>
  <c r="F50" i="1" s="1"/>
</calcChain>
</file>

<file path=xl/sharedStrings.xml><?xml version="1.0" encoding="utf-8"?>
<sst xmlns="http://schemas.openxmlformats.org/spreadsheetml/2006/main" count="255" uniqueCount="180">
  <si>
    <t>к Постановлению Администрации</t>
  </si>
  <si>
    <t>Основные мероприятия</t>
  </si>
  <si>
    <t>Образовательные учреждения</t>
  </si>
  <si>
    <t>Объем финансирования на 2022 год, тыс. руб.</t>
  </si>
  <si>
    <t>Всего</t>
  </si>
  <si>
    <t>местный бюджет</t>
  </si>
  <si>
    <t>областной бюджет</t>
  </si>
  <si>
    <t>федеральный бюджет</t>
  </si>
  <si>
    <t>ДОП КР</t>
  </si>
  <si>
    <t>СШ</t>
  </si>
  <si>
    <t>ЦДТ</t>
  </si>
  <si>
    <t>сад 1</t>
  </si>
  <si>
    <t>сад 2</t>
  </si>
  <si>
    <t>лесная дача</t>
  </si>
  <si>
    <t>отдел обра</t>
  </si>
  <si>
    <t>победа</t>
  </si>
  <si>
    <t>баткат</t>
  </si>
  <si>
    <t>сош 1</t>
  </si>
  <si>
    <t>сош2</t>
  </si>
  <si>
    <t>маркеловов</t>
  </si>
  <si>
    <t>КЦСР</t>
  </si>
  <si>
    <t>ДОП ФК</t>
  </si>
  <si>
    <t>Подпрограмма «Развитие дошкольного образования»</t>
  </si>
  <si>
    <t>1.1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</si>
  <si>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</si>
  <si>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</si>
  <si>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070</t>
  </si>
  <si>
    <t>0701</t>
  </si>
  <si>
    <t>7950100000</t>
  </si>
  <si>
    <t>000101</t>
  </si>
  <si>
    <t>1.2</t>
  </si>
  <si>
    <t>Ограждение</t>
  </si>
  <si>
    <t>МКДОУ "Шегарский детский сад № 1 комбинированного вида", МКДОУ "Шегарский детский сад N2"</t>
  </si>
  <si>
    <t>083</t>
  </si>
  <si>
    <t>контракт Д/С 2 - 1 521 000; на котел 108270, остаток 170730 к распределению</t>
  </si>
  <si>
    <t>1.3</t>
  </si>
  <si>
    <t>Стройконтроль</t>
  </si>
  <si>
    <t>066</t>
  </si>
  <si>
    <t>1.4</t>
  </si>
  <si>
    <t>Корректировка проектно-сметной документации для ограждения</t>
  </si>
  <si>
    <t>МКДОУ "Шегарский детский сад N2"</t>
  </si>
  <si>
    <t>065</t>
  </si>
  <si>
    <t>2</t>
  </si>
  <si>
    <t xml:space="preserve">  Подпрограмма «Развитие общего образования»</t>
  </si>
  <si>
    <t>2.1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</si>
  <si>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</si>
  <si>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МКОУ «Маркеловская СОШ», МКОУ «Шегарская СОШ № 1», МКОУ «Шегарская СОШ № 2», МКУ "Управление образования Администрации Шегарского района"</t>
  </si>
  <si>
    <t>071</t>
  </si>
  <si>
    <t>0702</t>
  </si>
  <si>
    <t>2.2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</si>
  <si>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</si>
  <si>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МКОУ «Шегарская СОШ № 1»,МКОУ «Шегарская СОШ № 2»</t>
  </si>
  <si>
    <t>072</t>
  </si>
  <si>
    <t>2.3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</si>
  <si>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</si>
  <si>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</si>
  <si>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073</t>
  </si>
  <si>
    <t>2.4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</si>
  <si>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</si>
  <si>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района»/МКУ «Управление образования Шегарского района»</t>
  </si>
  <si>
    <t>075</t>
  </si>
  <si>
    <t>2.5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</si>
  <si>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</si>
  <si>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</si>
  <si>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0916040440 область/79501S0440 местный бюджет</t>
  </si>
  <si>
    <t>000401</t>
  </si>
  <si>
    <t>2.6</t>
  </si>
  <si>
    <t>Обеспечение обучающихся с ограниченными возможностями здоровья бесплатным двухразовым питанием</t>
  </si>
  <si>
    <t>0916040470</t>
  </si>
  <si>
    <t>000228</t>
  </si>
  <si>
    <t>2.7</t>
  </si>
  <si>
    <t>Обеспечение бесплатным горячим питанием, обучающихся получающих начальное общее образование</t>
  </si>
  <si>
    <t>09197L3041</t>
  </si>
  <si>
    <t>000370 (федеральный 87%), 000372 (областной 13%)</t>
  </si>
  <si>
    <t>2.8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</si>
  <si>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</si>
  <si>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09WE151690 </t>
  </si>
  <si>
    <t>000362 (федеральные 97%),000363 (областные 3%)</t>
  </si>
  <si>
    <t>2.9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</si>
  <si>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</si>
  <si>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074</t>
  </si>
  <si>
    <t>1149240790 областной бюджет/79501S790 местный бюджет</t>
  </si>
  <si>
    <t>000322 (область), 101322 (район софин)</t>
  </si>
  <si>
    <t>2.10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</si>
  <si>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</si>
  <si>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09WE452100 </t>
  </si>
  <si>
    <t>000329 (федеральный 97%), 000332 (областной 3%)</t>
  </si>
  <si>
    <t>2.11</t>
  </si>
  <si>
    <t xml:space="preserve">Внедрение и функционирование целевой модели цифровой образовательной среды </t>
  </si>
  <si>
    <t>09WE441900</t>
  </si>
  <si>
    <t>000357</t>
  </si>
  <si>
    <t>2.12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</si>
  <si>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</si>
  <si>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</si>
  <si>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077</t>
  </si>
  <si>
    <t>2.13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</si>
  <si>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</si>
  <si>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МКУ «Управление образования Шегарского района»</t>
  </si>
  <si>
    <t>076</t>
  </si>
  <si>
    <t>2.14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</si>
  <si>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</si>
  <si>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078</t>
  </si>
  <si>
    <t>2.15</t>
  </si>
  <si>
    <t>Приобретение котла, установка котла</t>
  </si>
  <si>
    <t>МКОУ "Маркеловская СОШ"</t>
  </si>
  <si>
    <t>093</t>
  </si>
  <si>
    <t>установка котла 170000</t>
  </si>
  <si>
    <t>2.16</t>
  </si>
  <si>
    <t>Модернизация пищеблоков</t>
  </si>
  <si>
    <t>082</t>
  </si>
  <si>
    <t>2.17</t>
  </si>
  <si>
    <t>Организация экскурсионных туров</t>
  </si>
  <si>
    <t xml:space="preserve"> МКОУ «Побединская СОШ»</t>
  </si>
  <si>
    <t>067</t>
  </si>
  <si>
    <t>79501S1180</t>
  </si>
  <si>
    <t>101309</t>
  </si>
  <si>
    <t>2.18</t>
  </si>
  <si>
    <t>Выполнение разработки сметной документации на капитальный ремонт зданий школ</t>
  </si>
  <si>
    <t>МКОУ «Анастасьевская СОШ», МКОУ «Баткатская СОШ», МКОУ «Шегарская СОШ №1»</t>
  </si>
  <si>
    <t>2.19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</si>
  <si>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</si>
  <si>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3</t>
  </si>
  <si>
    <t>Подпрограмма «Развитие дополнительного образования»</t>
  </si>
  <si>
    <t>0703</t>
  </si>
  <si>
    <t>3.1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</si>
  <si>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 всероссийском,  муниципальном, региональном и уровнях (по направлениям)</t>
  </si>
  <si>
    <t>Образовательные организации Шегарского района, МКУ "Отдел образования Администрации Шегарского района"  МКУ "Управление образования Администрации Шегарского района"</t>
  </si>
  <si>
    <t>080</t>
  </si>
  <si>
    <t>3.2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</si>
  <si>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</si>
  <si>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</si>
  <si>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081</t>
  </si>
  <si>
    <t>3.3</t>
  </si>
  <si>
    <t>Укрепление и развитие материально-технической и учебной базы учреждения дополнительного образования детей</t>
  </si>
  <si>
    <r>
      <rPr>
        <sz val="10"/>
        <color rgb="FFFF0000"/>
        <rFont val="Times New Roman"/>
        <family val="1"/>
        <charset val="204"/>
      </rPr>
      <t>Шегарская спортивная школа</t>
    </r>
    <r>
      <rPr>
        <sz val="10"/>
        <rFont val="Times New Roman"/>
        <family val="1"/>
        <charset val="204"/>
      </rPr>
      <t>, МКУ "Управление образования Администрации Шегарского района"</t>
    </r>
  </si>
  <si>
    <t>084</t>
  </si>
  <si>
    <t>4</t>
  </si>
  <si>
    <t>Подпрограмма «Управление системой образования»</t>
  </si>
  <si>
    <t>0709</t>
  </si>
  <si>
    <t>4.1</t>
  </si>
  <si>
    <t>Районная августовская конференция работников образования</t>
  </si>
  <si>
    <t>МКУ «Управление образования Администрации Шегарского района»</t>
  </si>
  <si>
    <t>085</t>
  </si>
  <si>
    <t>4.2</t>
  </si>
  <si>
    <t xml:space="preserve">Районный конкурс «Сердце отдаю детям» (цветы, подарки победителям, оформление) </t>
  </si>
  <si>
    <t>МКУ «Отдел  образования Администрации Шегарского района», МКУ «Управление образования Администрации Шегарского района»</t>
  </si>
  <si>
    <t>069</t>
  </si>
  <si>
    <t>4.3</t>
  </si>
  <si>
    <t xml:space="preserve">Районный конкурс «Учитель года-2022» (цветы, подарки победителям, оформление) </t>
  </si>
  <si>
    <t>МКУ «Отдел  образования Администрации Шегарского района», МКУ «Управление  образования Администрации Шегарского района»</t>
  </si>
  <si>
    <t>089</t>
  </si>
  <si>
    <t>4.4</t>
  </si>
  <si>
    <t>Участие в областном конкурсе «Учитель года-2022» (цветы, транспортные расходы)</t>
  </si>
  <si>
    <t>МКУ «Управление  образования Администрации Шегарского района»</t>
  </si>
  <si>
    <t>099</t>
  </si>
  <si>
    <t>4.5</t>
  </si>
  <si>
    <t>Районный конкурс «Воспитатель года-2022» (оформление и награждение победителей)</t>
  </si>
  <si>
    <t>094</t>
  </si>
  <si>
    <t>4.6</t>
  </si>
  <si>
    <t>Участие в областном конкурсе «Воспитатель года-2022» (цветы, транспортные расходы)</t>
  </si>
  <si>
    <t>095</t>
  </si>
  <si>
    <t>4.7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</si>
  <si>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</si>
  <si>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Образовательные организации Шегарского района</t>
  </si>
  <si>
    <t>09190L3030</t>
  </si>
  <si>
    <t>000403</t>
  </si>
  <si>
    <t>4.8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</si>
  <si>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</si>
  <si>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0916040400</t>
  </si>
  <si>
    <t>000393</t>
  </si>
  <si>
    <t>4.9</t>
  </si>
  <si>
    <t>Повышение курсов квалификации руководителй образовательных организаций, их заместителей, педагогических работников</t>
  </si>
  <si>
    <t>МКУ "Управление образования Администрации Шегарского района", МКУДО «ЦДТ»</t>
  </si>
  <si>
    <t>098</t>
  </si>
  <si>
    <t>4.10</t>
  </si>
  <si>
    <t>Организация и проведение поздравлений с профессиональными праздниками педагогических работников</t>
  </si>
  <si>
    <t>МКУ "Управление образования Администрации Шегарского района",Образовательные организации Шегарского района</t>
  </si>
  <si>
    <t>Итого:</t>
  </si>
  <si>
    <t>Приложение № 2</t>
  </si>
  <si>
    <t>Шегарского района от 20.10.2022 № 1345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</si>
</sst>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2" fontId="1" fillId="2" borderId="0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/>
    <xf numFmtId="49" fontId="1" fillId="2" borderId="0" xfId="0" applyNumberFormat="1" applyFont="1" applyFill="1" applyBorder="1"/>
    <xf numFmtId="49" fontId="1" fillId="2" borderId="0" xfId="0" applyNumberFormat="1" applyFont="1" applyFill="1" applyBorder="1" applyAlignment="1"/>
    <xf numFmtId="1" fontId="2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wrapText="1"/>
    </xf>
    <xf numFmtId="0" fontId="3" fillId="2" borderId="0" xfId="0" applyFont="1" applyFill="1"/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/>
    <xf numFmtId="0" fontId="1" fillId="2" borderId="0" xfId="0" applyFont="1" applyFill="1" applyAlignment="1"/>
    <xf numFmtId="0" fontId="1" fillId="2" borderId="0" xfId="0" applyFont="1" applyFill="1"/>
    <xf numFmtId="49" fontId="3" fillId="2" borderId="0" xfId="0" applyNumberFormat="1" applyFont="1" applyFill="1"/>
    <xf numFmtId="49" fontId="3" fillId="2" borderId="0" xfId="0" applyNumberFormat="1" applyFont="1" applyFill="1" applyAlignment="1">
      <alignment horizontal="center" wrapText="1"/>
    </xf>
    <xf numFmtId="2" fontId="4" fillId="3" borderId="3" xfId="0" applyNumberFormat="1" applyFont="1" applyFill="1" applyBorder="1" applyAlignment="1">
      <alignment horizontal="centerContinuous" vertical="center" wrapText="1"/>
    </xf>
    <xf numFmtId="2" fontId="4" fillId="3" borderId="4" xfId="0" applyNumberFormat="1" applyFont="1" applyFill="1" applyBorder="1" applyAlignment="1">
      <alignment horizontal="centerContinuous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/>
    <xf numFmtId="2" fontId="1" fillId="0" borderId="5" xfId="0" applyNumberFormat="1" applyFont="1" applyBorder="1"/>
    <xf numFmtId="1" fontId="2" fillId="5" borderId="5" xfId="0" applyNumberFormat="1" applyFont="1" applyFill="1" applyBorder="1"/>
    <xf numFmtId="49" fontId="1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 wrapText="1"/>
    </xf>
    <xf numFmtId="2" fontId="1" fillId="0" borderId="6" xfId="0" applyNumberFormat="1" applyFont="1" applyBorder="1"/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wrapText="1"/>
    </xf>
    <xf numFmtId="2" fontId="6" fillId="0" borderId="5" xfId="0" applyNumberFormat="1" applyFont="1" applyBorder="1" applyAlignment="1"/>
    <xf numFmtId="2" fontId="6" fillId="0" borderId="5" xfId="0" applyNumberFormat="1" applyFont="1" applyBorder="1" applyAlignment="1">
      <alignment wrapText="1"/>
    </xf>
    <xf numFmtId="2" fontId="6" fillId="0" borderId="5" xfId="0" applyNumberFormat="1" applyFont="1" applyBorder="1" applyAlignment="1">
      <alignment vertical="top"/>
    </xf>
    <xf numFmtId="1" fontId="7" fillId="5" borderId="5" xfId="0" applyNumberFormat="1" applyFont="1" applyFill="1" applyBorder="1" applyAlignment="1">
      <alignment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vertical="top"/>
    </xf>
    <xf numFmtId="2" fontId="1" fillId="0" borderId="0" xfId="0" applyNumberFormat="1" applyFont="1" applyBorder="1"/>
    <xf numFmtId="49" fontId="5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justify" vertical="center" wrapText="1"/>
    </xf>
    <xf numFmtId="164" fontId="8" fillId="6" borderId="17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left" vertical="center" wrapText="1"/>
    </xf>
    <xf numFmtId="2" fontId="5" fillId="0" borderId="24" xfId="0" applyNumberFormat="1" applyFont="1" applyBorder="1" applyAlignment="1">
      <alignment horizontal="justify" vertical="center" wrapText="1"/>
    </xf>
    <xf numFmtId="164" fontId="4" fillId="6" borderId="24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2" fontId="6" fillId="2" borderId="0" xfId="0" applyNumberFormat="1" applyFont="1" applyFill="1" applyBorder="1"/>
    <xf numFmtId="49" fontId="4" fillId="5" borderId="26" xfId="0" applyNumberFormat="1" applyFont="1" applyFill="1" applyBorder="1" applyAlignment="1">
      <alignment horizontal="center" vertical="center" wrapText="1"/>
    </xf>
    <xf numFmtId="164" fontId="4" fillId="5" borderId="28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wrapText="1"/>
    </xf>
    <xf numFmtId="2" fontId="6" fillId="0" borderId="5" xfId="0" applyNumberFormat="1" applyFont="1" applyBorder="1"/>
    <xf numFmtId="1" fontId="7" fillId="5" borderId="5" xfId="0" applyNumberFormat="1" applyFont="1" applyFill="1" applyBorder="1"/>
    <xf numFmtId="49" fontId="6" fillId="0" borderId="5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2" fontId="6" fillId="0" borderId="0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vertical="center" wrapText="1"/>
    </xf>
    <xf numFmtId="166" fontId="5" fillId="2" borderId="0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wrapText="1"/>
    </xf>
    <xf numFmtId="164" fontId="5" fillId="2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49" fontId="4" fillId="5" borderId="30" xfId="0" applyNumberFormat="1" applyFont="1" applyFill="1" applyBorder="1" applyAlignment="1">
      <alignment horizontal="center" vertical="center" wrapText="1"/>
    </xf>
    <xf numFmtId="165" fontId="4" fillId="5" borderId="33" xfId="0" applyNumberFormat="1" applyFont="1" applyFill="1" applyBorder="1" applyAlignment="1">
      <alignment horizontal="center" vertical="center" wrapText="1"/>
    </xf>
    <xf numFmtId="165" fontId="4" fillId="5" borderId="34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2" fontId="5" fillId="0" borderId="36" xfId="0" applyNumberFormat="1" applyFont="1" applyBorder="1" applyAlignment="1">
      <alignment horizontal="left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165" fontId="5" fillId="0" borderId="17" xfId="0" applyNumberFormat="1" applyFont="1" applyBorder="1" applyAlignment="1">
      <alignment horizontal="center" vertical="center" wrapText="1"/>
    </xf>
    <xf numFmtId="165" fontId="5" fillId="0" borderId="1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wrapText="1"/>
    </xf>
    <xf numFmtId="165" fontId="5" fillId="0" borderId="5" xfId="0" applyNumberFormat="1" applyFont="1" applyBorder="1" applyAlignment="1">
      <alignment horizontal="center" vertical="center" wrapText="1"/>
    </xf>
    <xf numFmtId="165" fontId="5" fillId="0" borderId="2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left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Border="1" applyAlignment="1">
      <alignment horizontal="center" vertical="center" wrapText="1"/>
    </xf>
    <xf numFmtId="2" fontId="8" fillId="0" borderId="40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/>
    <xf numFmtId="1" fontId="2" fillId="5" borderId="0" xfId="0" applyNumberFormat="1" applyFont="1" applyFill="1" applyBorder="1"/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2" fontId="4" fillId="3" borderId="32" xfId="0" applyNumberFormat="1" applyFont="1" applyFill="1" applyBorder="1" applyAlignment="1">
      <alignment horizontal="left" vertical="center" wrapText="1"/>
    </xf>
    <xf numFmtId="2" fontId="4" fillId="3" borderId="33" xfId="0" applyNumberFormat="1" applyFont="1" applyFill="1" applyBorder="1" applyAlignment="1">
      <alignment vertical="center" wrapText="1"/>
    </xf>
    <xf numFmtId="164" fontId="4" fillId="3" borderId="33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164" fontId="1" fillId="2" borderId="0" xfId="0" applyNumberFormat="1" applyFont="1" applyFill="1" applyBorder="1" applyAlignment="1"/>
    <xf numFmtId="49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/>
    <xf numFmtId="49" fontId="1" fillId="4" borderId="0" xfId="0" applyNumberFormat="1" applyFont="1" applyFill="1" applyBorder="1"/>
    <xf numFmtId="49" fontId="1" fillId="0" borderId="0" xfId="0" applyNumberFormat="1" applyFont="1" applyBorder="1"/>
    <xf numFmtId="49" fontId="1" fillId="0" borderId="0" xfId="0" applyNumberFormat="1" applyFont="1" applyBorder="1" applyAlignment="1"/>
    <xf numFmtId="2" fontId="4" fillId="5" borderId="31" xfId="0" applyNumberFormat="1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2" fontId="4" fillId="5" borderId="37" xfId="0" applyNumberFormat="1" applyFont="1" applyFill="1" applyBorder="1" applyAlignment="1">
      <alignment horizontal="center" vertical="center" wrapText="1"/>
    </xf>
    <xf numFmtId="0" fontId="10" fillId="5" borderId="38" xfId="0" applyFont="1" applyFill="1" applyBorder="1" applyAlignment="1">
      <alignment horizontal="center" vertical="center" wrapText="1"/>
    </xf>
    <xf numFmtId="2" fontId="1" fillId="0" borderId="24" xfId="0" applyNumberFormat="1" applyFon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left" vertical="center" wrapText="1"/>
    </xf>
    <xf numFmtId="2" fontId="4" fillId="3" borderId="8" xfId="0" applyNumberFormat="1" applyFont="1" applyFill="1" applyBorder="1" applyAlignment="1">
      <alignment horizontal="left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2" fontId="4" fillId="5" borderId="12" xfId="0" applyNumberFormat="1" applyFont="1" applyFill="1" applyBorder="1" applyAlignment="1">
      <alignment horizontal="center" vertical="center" wrapText="1"/>
    </xf>
    <xf numFmtId="2" fontId="4" fillId="5" borderId="27" xfId="0" applyNumberFormat="1" applyFont="1" applyFill="1" applyBorder="1" applyAlignment="1">
      <alignment horizontal="center" vertical="center" wrapText="1"/>
    </xf>
    <xf numFmtId="2" fontId="4" fillId="5" borderId="2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40;%20&#1054;&#1041;&#1056;&#1040;&#1047;&#1054;&#1042;&#1040;&#1053;&#1048;&#1045;%202020-2024%20&#1075;&#1086;&#1076;/2022%20&#1075;&#1086;&#1076;/2022%20&#1052;&#1091;&#1085;&#1080;&#1094;&#1080;&#1087;&#1072;&#1083;&#1100;&#1085;&#1072;&#1103;%20&#1087;&#1088;&#1086;&#1075;&#1088;&#1072;&#1084;&#1084;&#1072;%20&#1056;&#1072;&#1079;&#1074;&#1080;&#1090;&#1080;&#1077;%20&#1086;&#1073;&#1088;&#1072;&#1079;&#1086;&#1074;&#1072;&#1085;&#1080;&#1103;%20&#1074;%20&#1064;&#1077;&#1075;.&#1088;-&#1085;&#1077;%202022%20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твержденная на 01.01.2022"/>
      <sheetName val="Изменение от 10.02.2022"/>
      <sheetName val="Изменение от 17.03.2022"/>
      <sheetName val="Изменение от 06.05.2022"/>
      <sheetName val="Изменение от 16.06.022"/>
      <sheetName val="Изменение от 07.07.022 "/>
      <sheetName val="Изменение от 05.10.2022"/>
      <sheetName val="расчеты к паспорту"/>
      <sheetName val="расчеты к паспорту на 01.01.22"/>
      <sheetName val="расчеты к паспорту на 25.01.22"/>
    </sheetNames>
    <sheetDataSet>
      <sheetData sheetId="0"/>
      <sheetData sheetId="1"/>
      <sheetData sheetId="2"/>
      <sheetData sheetId="3"/>
      <sheetData sheetId="4">
        <row r="45">
          <cell r="E45">
            <v>46740.792000000001</v>
          </cell>
          <cell r="F45">
            <v>7184.7000000000007</v>
          </cell>
          <cell r="G45">
            <v>12108.108000000002</v>
          </cell>
          <cell r="H45">
            <v>27447.984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7"/>
  <sheetViews>
    <sheetView tabSelected="1" workbookViewId="0">
      <selection activeCell="AO11" sqref="AO11"/>
    </sheetView>
  </sheetViews>
  <sheetFormatPr defaultRowHeight="15" x14ac:dyDescent="0.25"/>
  <cols>
    <col min="1" max="1" width="9.140625" style="1"/>
    <col min="2" max="2" width="6" style="136" customWidth="1"/>
    <col min="3" max="3" width="48.7109375" style="137" customWidth="1"/>
    <col min="4" max="4" width="34.5703125" style="43" customWidth="1"/>
    <col min="5" max="5" width="12.5703125" style="125" customWidth="1"/>
    <col min="6" max="6" width="15.85546875" style="125" customWidth="1"/>
    <col min="7" max="7" width="14.28515625" style="125" customWidth="1"/>
    <col min="8" max="8" width="18.140625" style="125" customWidth="1"/>
    <col min="9" max="9" width="18.140625" style="1" hidden="1" customWidth="1"/>
    <col min="10" max="10" width="11.42578125" style="139" hidden="1" customWidth="1"/>
    <col min="11" max="11" width="9.140625" style="140" hidden="1" customWidth="1"/>
    <col min="12" max="13" width="9.140625" style="141" hidden="1" customWidth="1"/>
    <col min="14" max="19" width="9.140625" style="125" hidden="1" customWidth="1"/>
    <col min="20" max="21" width="9.42578125" style="125" hidden="1" customWidth="1"/>
    <col min="22" max="24" width="9.140625" style="125" hidden="1" customWidth="1"/>
    <col min="25" max="25" width="9.140625" style="43" hidden="1" customWidth="1"/>
    <col min="26" max="26" width="14.5703125" style="126" hidden="1" customWidth="1"/>
    <col min="27" max="27" width="25.28515625" style="127" hidden="1" customWidth="1"/>
    <col min="28" max="28" width="33.7109375" style="128" hidden="1" customWidth="1"/>
    <col min="29" max="32" width="0" style="43" hidden="1" customWidth="1"/>
    <col min="33" max="33" width="9.42578125" style="43" hidden="1" customWidth="1"/>
    <col min="34" max="40" width="0" style="43" hidden="1" customWidth="1"/>
    <col min="41" max="16384" width="9.140625" style="43"/>
  </cols>
  <sheetData>
    <row r="1" spans="1:40" s="1" customFormat="1" x14ac:dyDescent="0.25">
      <c r="B1" s="2"/>
      <c r="C1" s="3"/>
      <c r="E1" s="4"/>
      <c r="F1" s="4" t="s">
        <v>178</v>
      </c>
      <c r="H1" s="4"/>
      <c r="J1" s="5"/>
      <c r="K1" s="5"/>
      <c r="L1" s="6"/>
      <c r="M1" s="6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Z1" s="7"/>
      <c r="AA1" s="8"/>
      <c r="AB1" s="9"/>
    </row>
    <row r="2" spans="1:40" s="10" customFormat="1" x14ac:dyDescent="0.25">
      <c r="B2" s="11"/>
      <c r="C2" s="12"/>
      <c r="E2" s="13"/>
      <c r="F2" s="14" t="s">
        <v>0</v>
      </c>
      <c r="H2" s="14"/>
      <c r="I2" s="15"/>
      <c r="J2" s="16"/>
      <c r="AA2" s="11"/>
      <c r="AB2" s="17"/>
    </row>
    <row r="3" spans="1:40" s="1" customFormat="1" x14ac:dyDescent="0.25">
      <c r="B3" s="2"/>
      <c r="C3" s="3"/>
      <c r="E3" s="4"/>
      <c r="F3" s="4" t="s">
        <v>179</v>
      </c>
      <c r="H3" s="4"/>
      <c r="J3" s="5"/>
      <c r="K3" s="5"/>
      <c r="L3" s="6"/>
      <c r="M3" s="6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Z3" s="7"/>
      <c r="AA3" s="8"/>
      <c r="AB3" s="9"/>
    </row>
    <row r="4" spans="1:40" s="1" customFormat="1" x14ac:dyDescent="0.25">
      <c r="B4" s="2"/>
      <c r="C4" s="3"/>
      <c r="E4" s="4"/>
      <c r="F4" s="4"/>
      <c r="G4" s="4"/>
      <c r="H4" s="4"/>
      <c r="J4" s="5"/>
      <c r="K4" s="5"/>
      <c r="L4" s="6"/>
      <c r="M4" s="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Z4" s="7"/>
      <c r="AA4" s="8"/>
      <c r="AB4" s="9"/>
    </row>
    <row r="5" spans="1:40" s="1" customFormat="1" ht="15.75" thickBot="1" x14ac:dyDescent="0.3">
      <c r="B5" s="2"/>
      <c r="C5" s="3"/>
      <c r="E5" s="4"/>
      <c r="F5" s="4"/>
      <c r="G5" s="4"/>
      <c r="H5" s="4"/>
      <c r="J5" s="5"/>
      <c r="K5" s="5"/>
      <c r="L5" s="6"/>
      <c r="M5" s="6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7"/>
      <c r="AA5" s="8"/>
      <c r="AB5" s="9"/>
    </row>
    <row r="6" spans="1:40" s="30" customFormat="1" ht="29.25" customHeight="1" x14ac:dyDescent="0.25">
      <c r="A6" s="1"/>
      <c r="B6" s="148"/>
      <c r="C6" s="150" t="s">
        <v>1</v>
      </c>
      <c r="D6" s="152" t="s">
        <v>2</v>
      </c>
      <c r="E6" s="18" t="s">
        <v>3</v>
      </c>
      <c r="F6" s="18"/>
      <c r="G6" s="18"/>
      <c r="H6" s="19"/>
      <c r="I6" s="20"/>
      <c r="J6" s="21"/>
      <c r="K6" s="22"/>
      <c r="L6" s="23"/>
      <c r="M6" s="23"/>
      <c r="N6" s="24"/>
      <c r="O6" s="25"/>
      <c r="P6" s="25"/>
      <c r="Q6" s="25"/>
      <c r="R6" s="25"/>
      <c r="S6" s="25"/>
      <c r="T6" s="25"/>
      <c r="U6" s="25"/>
      <c r="V6" s="25"/>
      <c r="W6" s="25"/>
      <c r="X6" s="25"/>
      <c r="Y6" s="26"/>
      <c r="Z6" s="27"/>
      <c r="AA6" s="28"/>
      <c r="AB6" s="29"/>
    </row>
    <row r="7" spans="1:40" ht="30" thickBot="1" x14ac:dyDescent="0.3">
      <c r="B7" s="149"/>
      <c r="C7" s="151"/>
      <c r="D7" s="153"/>
      <c r="E7" s="31" t="s">
        <v>4</v>
      </c>
      <c r="F7" s="31" t="s">
        <v>5</v>
      </c>
      <c r="G7" s="31" t="s">
        <v>6</v>
      </c>
      <c r="H7" s="32" t="s">
        <v>7</v>
      </c>
      <c r="I7" s="20"/>
      <c r="J7" s="33" t="s">
        <v>8</v>
      </c>
      <c r="K7" s="34"/>
      <c r="L7" s="35" t="s">
        <v>9</v>
      </c>
      <c r="M7" s="35" t="s">
        <v>10</v>
      </c>
      <c r="N7" s="36" t="s">
        <v>11</v>
      </c>
      <c r="O7" s="36" t="s">
        <v>12</v>
      </c>
      <c r="P7" s="37" t="s">
        <v>13</v>
      </c>
      <c r="Q7" s="37" t="s">
        <v>14</v>
      </c>
      <c r="R7" s="37" t="s">
        <v>15</v>
      </c>
      <c r="S7" s="37" t="s">
        <v>16</v>
      </c>
      <c r="T7" s="36" t="s">
        <v>17</v>
      </c>
      <c r="U7" s="36" t="s">
        <v>18</v>
      </c>
      <c r="V7" s="37" t="s">
        <v>19</v>
      </c>
      <c r="W7" s="36"/>
      <c r="X7" s="36"/>
      <c r="Y7" s="38"/>
      <c r="Z7" s="39"/>
      <c r="AA7" s="40" t="s">
        <v>20</v>
      </c>
      <c r="AB7" s="41" t="s">
        <v>21</v>
      </c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</row>
    <row r="8" spans="1:40" ht="15.75" thickBot="1" x14ac:dyDescent="0.3">
      <c r="B8" s="44">
        <v>1</v>
      </c>
      <c r="C8" s="154" t="s">
        <v>22</v>
      </c>
      <c r="D8" s="155"/>
      <c r="E8" s="45">
        <f>SUM(E9:E12)</f>
        <v>3836.7000000000003</v>
      </c>
      <c r="F8" s="46">
        <f>SUM(F9:F12)</f>
        <v>3836.7000000000003</v>
      </c>
      <c r="G8" s="46">
        <f t="shared" ref="G8:H8" si="0">SUM(G9:G12)</f>
        <v>0</v>
      </c>
      <c r="H8" s="47">
        <f t="shared" si="0"/>
        <v>0</v>
      </c>
      <c r="I8" s="47">
        <v>0</v>
      </c>
      <c r="J8" s="21"/>
      <c r="K8" s="48"/>
      <c r="L8" s="23"/>
      <c r="M8" s="23"/>
      <c r="N8" s="24"/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  <c r="Z8" s="27"/>
      <c r="AA8" s="28"/>
      <c r="AB8" s="29"/>
    </row>
    <row r="9" spans="1:40" ht="57.75" customHeight="1" x14ac:dyDescent="0.25">
      <c r="B9" s="49" t="s">
        <v>23</v>
      </c>
      <c r="C9" s="50" t="s">
        <v>24</v>
      </c>
      <c r="D9" s="51" t="s">
        <v>25</v>
      </c>
      <c r="E9" s="52">
        <f>F9+G9+H9</f>
        <v>206.33561</v>
      </c>
      <c r="F9" s="52">
        <f>200+I9</f>
        <v>206.33561</v>
      </c>
      <c r="G9" s="53">
        <v>0</v>
      </c>
      <c r="H9" s="54">
        <v>0</v>
      </c>
      <c r="I9" s="55">
        <v>6.33561</v>
      </c>
      <c r="J9" s="21" t="s">
        <v>26</v>
      </c>
      <c r="K9" s="48" t="s">
        <v>27</v>
      </c>
      <c r="L9" s="23"/>
      <c r="M9" s="23"/>
      <c r="N9" s="24">
        <v>80</v>
      </c>
      <c r="O9" s="25">
        <v>60</v>
      </c>
      <c r="P9" s="25">
        <v>60</v>
      </c>
      <c r="Q9" s="25"/>
      <c r="R9" s="25"/>
      <c r="S9" s="25"/>
      <c r="T9" s="25"/>
      <c r="U9" s="25"/>
      <c r="V9" s="25"/>
      <c r="W9" s="25"/>
      <c r="X9" s="25">
        <f>N9+O9+P9+Q9+T9+U9+V9+L9+R9+S9</f>
        <v>200</v>
      </c>
      <c r="Y9" s="26">
        <f>X9-F9</f>
        <v>-6.3356100000000026</v>
      </c>
      <c r="Z9" s="27">
        <v>310</v>
      </c>
      <c r="AA9" s="28" t="s">
        <v>28</v>
      </c>
      <c r="AB9" s="29" t="s">
        <v>29</v>
      </c>
    </row>
    <row r="10" spans="1:40" ht="57.75" customHeight="1" x14ac:dyDescent="0.25">
      <c r="B10" s="56" t="s">
        <v>30</v>
      </c>
      <c r="C10" s="57" t="s">
        <v>31</v>
      </c>
      <c r="D10" s="58" t="s">
        <v>32</v>
      </c>
      <c r="E10" s="59">
        <f t="shared" ref="E10:E46" si="1">F10+G10+H10</f>
        <v>3560.364</v>
      </c>
      <c r="F10" s="59">
        <f>3915.7-56.336-150-20-129</f>
        <v>3560.364</v>
      </c>
      <c r="G10" s="59">
        <v>0</v>
      </c>
      <c r="H10" s="60">
        <v>0</v>
      </c>
      <c r="I10" s="55"/>
      <c r="J10" s="21" t="s">
        <v>33</v>
      </c>
      <c r="K10" s="48"/>
      <c r="L10" s="23"/>
      <c r="M10" s="23"/>
      <c r="N10" s="24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6"/>
      <c r="Z10" s="27"/>
      <c r="AA10" s="28" t="s">
        <v>28</v>
      </c>
      <c r="AB10" s="29" t="s">
        <v>29</v>
      </c>
      <c r="AD10" s="43" t="s">
        <v>34</v>
      </c>
      <c r="AL10" s="43">
        <f>1800000-1521000</f>
        <v>279000</v>
      </c>
      <c r="AN10" s="43">
        <f>279-150</f>
        <v>129</v>
      </c>
    </row>
    <row r="11" spans="1:40" ht="57.75" customHeight="1" x14ac:dyDescent="0.25">
      <c r="B11" s="56" t="s">
        <v>35</v>
      </c>
      <c r="C11" s="57" t="s">
        <v>36</v>
      </c>
      <c r="D11" s="58" t="s">
        <v>32</v>
      </c>
      <c r="E11" s="61">
        <f t="shared" si="1"/>
        <v>50.000389999999996</v>
      </c>
      <c r="F11" s="61">
        <f>56.336+I11</f>
        <v>50.000389999999996</v>
      </c>
      <c r="G11" s="59">
        <v>0</v>
      </c>
      <c r="H11" s="60">
        <v>0</v>
      </c>
      <c r="I11" s="62">
        <v>-6.33561</v>
      </c>
      <c r="J11" s="21" t="s">
        <v>37</v>
      </c>
      <c r="K11" s="48"/>
      <c r="L11" s="23"/>
      <c r="M11" s="23"/>
      <c r="N11" s="24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6"/>
      <c r="Z11" s="27"/>
      <c r="AA11" s="28" t="s">
        <v>28</v>
      </c>
      <c r="AB11" s="29" t="s">
        <v>29</v>
      </c>
    </row>
    <row r="12" spans="1:40" ht="57.75" customHeight="1" thickBot="1" x14ac:dyDescent="0.3">
      <c r="B12" s="63" t="s">
        <v>38</v>
      </c>
      <c r="C12" s="64" t="s">
        <v>39</v>
      </c>
      <c r="D12" s="65" t="s">
        <v>40</v>
      </c>
      <c r="E12" s="66">
        <f t="shared" si="1"/>
        <v>20</v>
      </c>
      <c r="F12" s="66">
        <f>20+I12</f>
        <v>20</v>
      </c>
      <c r="G12" s="67">
        <v>0</v>
      </c>
      <c r="H12" s="68">
        <v>0</v>
      </c>
      <c r="I12" s="62"/>
      <c r="J12" s="21" t="s">
        <v>41</v>
      </c>
      <c r="K12" s="48"/>
      <c r="L12" s="23"/>
      <c r="M12" s="23"/>
      <c r="N12" s="24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  <c r="Z12" s="27"/>
      <c r="AA12" s="28" t="s">
        <v>28</v>
      </c>
      <c r="AB12" s="29" t="s">
        <v>29</v>
      </c>
    </row>
    <row r="13" spans="1:40" s="77" customFormat="1" ht="15.75" thickBot="1" x14ac:dyDescent="0.3">
      <c r="A13" s="69"/>
      <c r="B13" s="70" t="s">
        <v>42</v>
      </c>
      <c r="C13" s="156" t="s">
        <v>43</v>
      </c>
      <c r="D13" s="157"/>
      <c r="E13" s="71">
        <f>SUM(E14:E32)</f>
        <v>25790.535720000003</v>
      </c>
      <c r="F13" s="71">
        <f t="shared" ref="F13:H13" si="2">SUM(F14:F32)</f>
        <v>2383.0000000000005</v>
      </c>
      <c r="G13" s="71">
        <f t="shared" si="2"/>
        <v>12577.87607</v>
      </c>
      <c r="H13" s="71">
        <f t="shared" si="2"/>
        <v>10829.65965</v>
      </c>
      <c r="I13" s="47">
        <v>0</v>
      </c>
      <c r="J13" s="33"/>
      <c r="K13" s="34"/>
      <c r="L13" s="35"/>
      <c r="M13" s="35"/>
      <c r="N13" s="72"/>
      <c r="O13" s="36"/>
      <c r="P13" s="36"/>
      <c r="Q13" s="36"/>
      <c r="R13" s="36"/>
      <c r="S13" s="36"/>
      <c r="T13" s="36"/>
      <c r="U13" s="36"/>
      <c r="V13" s="36"/>
      <c r="W13" s="36"/>
      <c r="X13" s="36">
        <f t="shared" ref="X13:X46" si="3">N13+O13+P13+Q13+T13+U13+V13+L13+R13+S13</f>
        <v>0</v>
      </c>
      <c r="Y13" s="73">
        <f t="shared" ref="Y13:Y18" si="4">X13-F13</f>
        <v>-2383.0000000000005</v>
      </c>
      <c r="Z13" s="74"/>
      <c r="AA13" s="75"/>
      <c r="AB13" s="76"/>
    </row>
    <row r="14" spans="1:40" ht="118.5" customHeight="1" x14ac:dyDescent="0.25">
      <c r="B14" s="78" t="s">
        <v>44</v>
      </c>
      <c r="C14" s="79" t="s">
        <v>45</v>
      </c>
      <c r="D14" s="80" t="s">
        <v>46</v>
      </c>
      <c r="E14" s="81">
        <f t="shared" si="1"/>
        <v>59.933999999999997</v>
      </c>
      <c r="F14" s="81">
        <f>60+I14</f>
        <v>59.933999999999997</v>
      </c>
      <c r="G14" s="82">
        <v>0</v>
      </c>
      <c r="H14" s="83">
        <v>0</v>
      </c>
      <c r="I14" s="84">
        <v>-6.6000000000000003E-2</v>
      </c>
      <c r="J14" s="21" t="s">
        <v>47</v>
      </c>
      <c r="K14" s="48" t="s">
        <v>48</v>
      </c>
      <c r="L14" s="23"/>
      <c r="M14" s="23"/>
      <c r="N14" s="24"/>
      <c r="O14" s="25"/>
      <c r="P14" s="25"/>
      <c r="Q14" s="25">
        <v>15</v>
      </c>
      <c r="R14" s="25"/>
      <c r="S14" s="25"/>
      <c r="T14" s="25">
        <v>20</v>
      </c>
      <c r="U14" s="25">
        <v>20</v>
      </c>
      <c r="V14" s="25">
        <v>5</v>
      </c>
      <c r="W14" s="25"/>
      <c r="X14" s="25">
        <f t="shared" si="3"/>
        <v>60</v>
      </c>
      <c r="Y14" s="26">
        <f t="shared" si="4"/>
        <v>6.6000000000002501E-2</v>
      </c>
      <c r="Z14" s="27">
        <v>346.34899999999999</v>
      </c>
      <c r="AA14" s="28" t="s">
        <v>28</v>
      </c>
      <c r="AB14" s="29" t="s">
        <v>29</v>
      </c>
    </row>
    <row r="15" spans="1:40" ht="81" customHeight="1" x14ac:dyDescent="0.25">
      <c r="B15" s="85" t="s">
        <v>49</v>
      </c>
      <c r="C15" s="86" t="s">
        <v>50</v>
      </c>
      <c r="D15" s="87" t="s">
        <v>51</v>
      </c>
      <c r="E15" s="59">
        <f t="shared" si="1"/>
        <v>60</v>
      </c>
      <c r="F15" s="59">
        <v>60</v>
      </c>
      <c r="G15" s="59">
        <v>0</v>
      </c>
      <c r="H15" s="60">
        <v>0</v>
      </c>
      <c r="I15" s="84"/>
      <c r="J15" s="21" t="s">
        <v>52</v>
      </c>
      <c r="K15" s="48" t="s">
        <v>48</v>
      </c>
      <c r="L15" s="23"/>
      <c r="M15" s="23"/>
      <c r="N15" s="24"/>
      <c r="O15" s="25"/>
      <c r="P15" s="25"/>
      <c r="Q15" s="25"/>
      <c r="R15" s="25"/>
      <c r="S15" s="25"/>
      <c r="T15" s="25">
        <v>30</v>
      </c>
      <c r="U15" s="25">
        <v>30</v>
      </c>
      <c r="V15" s="25"/>
      <c r="W15" s="25"/>
      <c r="X15" s="25">
        <f t="shared" si="3"/>
        <v>60</v>
      </c>
      <c r="Y15" s="26">
        <f t="shared" si="4"/>
        <v>0</v>
      </c>
      <c r="Z15" s="27">
        <v>310</v>
      </c>
      <c r="AA15" s="28" t="s">
        <v>28</v>
      </c>
      <c r="AB15" s="29" t="s">
        <v>29</v>
      </c>
    </row>
    <row r="16" spans="1:40" ht="60.75" customHeight="1" x14ac:dyDescent="0.25">
      <c r="B16" s="85" t="s">
        <v>53</v>
      </c>
      <c r="C16" s="86" t="s">
        <v>54</v>
      </c>
      <c r="D16" s="87" t="s">
        <v>55</v>
      </c>
      <c r="E16" s="61">
        <f t="shared" si="1"/>
        <v>200.61824999999999</v>
      </c>
      <c r="F16" s="61">
        <f>200+I16</f>
        <v>200.61824999999999</v>
      </c>
      <c r="G16" s="59">
        <v>0</v>
      </c>
      <c r="H16" s="60">
        <v>0</v>
      </c>
      <c r="I16" s="88">
        <v>0.61824999999999997</v>
      </c>
      <c r="J16" s="21" t="s">
        <v>56</v>
      </c>
      <c r="K16" s="48" t="s">
        <v>48</v>
      </c>
      <c r="L16" s="23"/>
      <c r="M16" s="23"/>
      <c r="N16" s="24"/>
      <c r="O16" s="25"/>
      <c r="P16" s="25"/>
      <c r="Q16" s="25"/>
      <c r="R16" s="25"/>
      <c r="S16" s="25"/>
      <c r="T16" s="25"/>
      <c r="U16" s="25"/>
      <c r="V16" s="24">
        <v>200</v>
      </c>
      <c r="W16" s="25"/>
      <c r="X16" s="25">
        <f t="shared" si="3"/>
        <v>200</v>
      </c>
      <c r="Y16" s="26">
        <f t="shared" si="4"/>
        <v>-0.61824999999998909</v>
      </c>
      <c r="Z16" s="27">
        <v>310</v>
      </c>
      <c r="AA16" s="28" t="s">
        <v>28</v>
      </c>
      <c r="AB16" s="29" t="s">
        <v>29</v>
      </c>
    </row>
    <row r="17" spans="2:30" ht="69.75" customHeight="1" x14ac:dyDescent="0.25">
      <c r="B17" s="85" t="s">
        <v>57</v>
      </c>
      <c r="C17" s="86" t="s">
        <v>58</v>
      </c>
      <c r="D17" s="89" t="s">
        <v>59</v>
      </c>
      <c r="E17" s="59">
        <f t="shared" si="1"/>
        <v>95</v>
      </c>
      <c r="F17" s="59">
        <v>95</v>
      </c>
      <c r="G17" s="59">
        <v>0</v>
      </c>
      <c r="H17" s="60">
        <v>0</v>
      </c>
      <c r="I17" s="84"/>
      <c r="J17" s="90" t="s">
        <v>60</v>
      </c>
      <c r="K17" s="48" t="s">
        <v>48</v>
      </c>
      <c r="L17" s="23"/>
      <c r="M17" s="23"/>
      <c r="N17" s="146"/>
      <c r="O17" s="25"/>
      <c r="P17" s="25"/>
      <c r="Q17" s="25">
        <v>95</v>
      </c>
      <c r="R17" s="25"/>
      <c r="S17" s="25"/>
      <c r="T17" s="25"/>
      <c r="U17" s="25"/>
      <c r="V17" s="25"/>
      <c r="W17" s="25"/>
      <c r="X17" s="25">
        <f t="shared" si="3"/>
        <v>95</v>
      </c>
      <c r="Y17" s="26">
        <f t="shared" si="4"/>
        <v>0</v>
      </c>
      <c r="Z17" s="27">
        <v>346.34899999999999</v>
      </c>
      <c r="AA17" s="28" t="s">
        <v>28</v>
      </c>
      <c r="AB17" s="29" t="s">
        <v>29</v>
      </c>
    </row>
    <row r="18" spans="2:30" ht="45" x14ac:dyDescent="0.25">
      <c r="B18" s="85" t="s">
        <v>61</v>
      </c>
      <c r="C18" s="86" t="s">
        <v>62</v>
      </c>
      <c r="D18" s="89" t="s">
        <v>63</v>
      </c>
      <c r="E18" s="61">
        <f t="shared" si="1"/>
        <v>3137.2</v>
      </c>
      <c r="F18" s="59">
        <v>210</v>
      </c>
      <c r="G18" s="61">
        <v>2927.2</v>
      </c>
      <c r="H18" s="60">
        <v>0</v>
      </c>
      <c r="I18" s="84"/>
      <c r="J18" s="21"/>
      <c r="K18" s="48"/>
      <c r="L18" s="23"/>
      <c r="M18" s="23"/>
      <c r="N18" s="147"/>
      <c r="O18" s="25"/>
      <c r="P18" s="25"/>
      <c r="Q18" s="25"/>
      <c r="R18" s="25"/>
      <c r="S18" s="25"/>
      <c r="T18" s="25"/>
      <c r="U18" s="25"/>
      <c r="V18" s="25"/>
      <c r="W18" s="25"/>
      <c r="X18" s="25">
        <f t="shared" si="3"/>
        <v>0</v>
      </c>
      <c r="Y18" s="26">
        <f t="shared" si="4"/>
        <v>-210</v>
      </c>
      <c r="Z18" s="27"/>
      <c r="AA18" s="29" t="s">
        <v>64</v>
      </c>
      <c r="AB18" s="29" t="s">
        <v>65</v>
      </c>
    </row>
    <row r="19" spans="2:30" ht="38.25" x14ac:dyDescent="0.25">
      <c r="B19" s="85" t="s">
        <v>66</v>
      </c>
      <c r="C19" s="86" t="s">
        <v>67</v>
      </c>
      <c r="D19" s="89" t="s">
        <v>63</v>
      </c>
      <c r="E19" s="61">
        <f t="shared" si="1"/>
        <v>5633.8</v>
      </c>
      <c r="F19" s="59">
        <v>0</v>
      </c>
      <c r="G19" s="61">
        <v>5633.8</v>
      </c>
      <c r="H19" s="60">
        <v>0</v>
      </c>
      <c r="I19" s="84"/>
      <c r="J19" s="21"/>
      <c r="K19" s="48"/>
      <c r="L19" s="23"/>
      <c r="M19" s="23"/>
      <c r="N19" s="24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6"/>
      <c r="Z19" s="27"/>
      <c r="AA19" s="28" t="s">
        <v>68</v>
      </c>
      <c r="AB19" s="29" t="s">
        <v>69</v>
      </c>
    </row>
    <row r="20" spans="2:30" ht="38.25" x14ac:dyDescent="0.25">
      <c r="B20" s="85" t="s">
        <v>70</v>
      </c>
      <c r="C20" s="86" t="s">
        <v>71</v>
      </c>
      <c r="D20" s="89" t="s">
        <v>63</v>
      </c>
      <c r="E20" s="59">
        <f t="shared" si="1"/>
        <v>8031</v>
      </c>
      <c r="F20" s="59">
        <v>0</v>
      </c>
      <c r="G20" s="59">
        <v>1044.03</v>
      </c>
      <c r="H20" s="60">
        <v>6986.97</v>
      </c>
      <c r="I20" s="84"/>
      <c r="J20" s="21"/>
      <c r="K20" s="48"/>
      <c r="L20" s="23"/>
      <c r="M20" s="23"/>
      <c r="N20" s="24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6"/>
      <c r="Z20" s="27"/>
      <c r="AA20" s="29" t="s">
        <v>72</v>
      </c>
      <c r="AB20" s="29" t="s">
        <v>73</v>
      </c>
    </row>
    <row r="21" spans="2:30" ht="50.25" customHeight="1" x14ac:dyDescent="0.25">
      <c r="B21" s="85" t="s">
        <v>74</v>
      </c>
      <c r="C21" s="86" t="s">
        <v>75</v>
      </c>
      <c r="D21" s="89" t="s">
        <v>63</v>
      </c>
      <c r="E21" s="61">
        <f t="shared" si="1"/>
        <v>1174.00344</v>
      </c>
      <c r="F21" s="59">
        <v>0</v>
      </c>
      <c r="G21" s="61">
        <v>35.220100000000002</v>
      </c>
      <c r="H21" s="91">
        <v>1138.78334</v>
      </c>
      <c r="I21" s="84"/>
      <c r="J21" s="21"/>
      <c r="K21" s="48"/>
      <c r="L21" s="23"/>
      <c r="M21" s="23"/>
      <c r="N21" s="24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6"/>
      <c r="Z21" s="27"/>
      <c r="AA21" s="28" t="s">
        <v>76</v>
      </c>
      <c r="AB21" s="29" t="s">
        <v>77</v>
      </c>
    </row>
    <row r="22" spans="2:30" ht="45" x14ac:dyDescent="0.25">
      <c r="B22" s="85" t="s">
        <v>78</v>
      </c>
      <c r="C22" s="86" t="s">
        <v>79</v>
      </c>
      <c r="D22" s="89" t="s">
        <v>63</v>
      </c>
      <c r="E22" s="59">
        <f t="shared" si="1"/>
        <v>2059.9</v>
      </c>
      <c r="F22" s="59">
        <f>309000/1000</f>
        <v>309</v>
      </c>
      <c r="G22" s="59">
        <f>1750900/1000</f>
        <v>1750.9</v>
      </c>
      <c r="H22" s="60">
        <v>0</v>
      </c>
      <c r="I22" s="84"/>
      <c r="J22" s="21" t="s">
        <v>80</v>
      </c>
      <c r="K22" s="48"/>
      <c r="L22" s="23"/>
      <c r="M22" s="23"/>
      <c r="N22" s="24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6"/>
      <c r="Z22" s="27"/>
      <c r="AA22" s="29" t="s">
        <v>81</v>
      </c>
      <c r="AB22" s="29" t="s">
        <v>82</v>
      </c>
    </row>
    <row r="23" spans="2:30" ht="38.25" x14ac:dyDescent="0.25">
      <c r="B23" s="85" t="s">
        <v>83</v>
      </c>
      <c r="C23" s="86" t="s">
        <v>84</v>
      </c>
      <c r="D23" s="89" t="s">
        <v>63</v>
      </c>
      <c r="E23" s="61">
        <f t="shared" si="1"/>
        <v>2787.5322799999999</v>
      </c>
      <c r="F23" s="59">
        <v>0</v>
      </c>
      <c r="G23" s="61">
        <v>83.625969999999995</v>
      </c>
      <c r="H23" s="91">
        <v>2703.9063099999998</v>
      </c>
      <c r="I23" s="84"/>
      <c r="J23" s="21"/>
      <c r="K23" s="48"/>
      <c r="L23" s="23"/>
      <c r="M23" s="23"/>
      <c r="N23" s="24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6"/>
      <c r="Z23" s="27"/>
      <c r="AA23" s="28" t="s">
        <v>85</v>
      </c>
      <c r="AB23" s="29" t="s">
        <v>86</v>
      </c>
    </row>
    <row r="24" spans="2:30" ht="25.5" x14ac:dyDescent="0.25">
      <c r="B24" s="85" t="s">
        <v>87</v>
      </c>
      <c r="C24" s="86" t="s">
        <v>88</v>
      </c>
      <c r="D24" s="89" t="s">
        <v>63</v>
      </c>
      <c r="E24" s="59">
        <f t="shared" si="1"/>
        <v>722.4</v>
      </c>
      <c r="F24" s="59">
        <v>0</v>
      </c>
      <c r="G24" s="59">
        <v>722.4</v>
      </c>
      <c r="H24" s="60">
        <v>0</v>
      </c>
      <c r="I24" s="84"/>
      <c r="J24" s="21"/>
      <c r="K24" s="48"/>
      <c r="L24" s="23"/>
      <c r="M24" s="23"/>
      <c r="N24" s="24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  <c r="Z24" s="27"/>
      <c r="AA24" s="28" t="s">
        <v>89</v>
      </c>
      <c r="AB24" s="29" t="s">
        <v>90</v>
      </c>
    </row>
    <row r="25" spans="2:30" ht="74.25" customHeight="1" x14ac:dyDescent="0.25">
      <c r="B25" s="85" t="s">
        <v>91</v>
      </c>
      <c r="C25" s="86" t="s">
        <v>92</v>
      </c>
      <c r="D25" s="89" t="s">
        <v>93</v>
      </c>
      <c r="E25" s="59">
        <f t="shared" si="1"/>
        <v>290</v>
      </c>
      <c r="F25" s="59">
        <v>290</v>
      </c>
      <c r="G25" s="59">
        <v>0</v>
      </c>
      <c r="H25" s="60">
        <v>0</v>
      </c>
      <c r="I25" s="84"/>
      <c r="J25" s="21" t="s">
        <v>94</v>
      </c>
      <c r="K25" s="48" t="s">
        <v>48</v>
      </c>
      <c r="L25" s="23"/>
      <c r="M25" s="23"/>
      <c r="N25" s="24"/>
      <c r="O25" s="25"/>
      <c r="P25" s="25"/>
      <c r="Q25" s="25"/>
      <c r="R25" s="25">
        <v>45</v>
      </c>
      <c r="S25" s="25">
        <v>45</v>
      </c>
      <c r="T25" s="25">
        <v>100</v>
      </c>
      <c r="U25" s="25">
        <v>100</v>
      </c>
      <c r="V25" s="25"/>
      <c r="W25" s="25"/>
      <c r="X25" s="25">
        <f t="shared" si="3"/>
        <v>290</v>
      </c>
      <c r="Y25" s="26">
        <f>X25-F25</f>
        <v>0</v>
      </c>
      <c r="Z25" s="27"/>
      <c r="AA25" s="28" t="s">
        <v>28</v>
      </c>
      <c r="AB25" s="29" t="s">
        <v>29</v>
      </c>
    </row>
    <row r="26" spans="2:30" ht="114" customHeight="1" x14ac:dyDescent="0.25">
      <c r="B26" s="85" t="s">
        <v>95</v>
      </c>
      <c r="C26" s="86" t="s">
        <v>96</v>
      </c>
      <c r="D26" s="89" t="s">
        <v>97</v>
      </c>
      <c r="E26" s="59">
        <f t="shared" si="1"/>
        <v>44.72</v>
      </c>
      <c r="F26" s="59">
        <f>50-5.28</f>
        <v>44.72</v>
      </c>
      <c r="G26" s="59">
        <v>0</v>
      </c>
      <c r="H26" s="60">
        <v>0</v>
      </c>
      <c r="I26" s="84"/>
      <c r="J26" s="21" t="s">
        <v>98</v>
      </c>
      <c r="K26" s="48" t="s">
        <v>48</v>
      </c>
      <c r="L26" s="23"/>
      <c r="M26" s="23"/>
      <c r="N26" s="24"/>
      <c r="O26" s="25"/>
      <c r="P26" s="25"/>
      <c r="Q26" s="25">
        <v>50</v>
      </c>
      <c r="R26" s="25"/>
      <c r="S26" s="25"/>
      <c r="T26" s="25"/>
      <c r="U26" s="25"/>
      <c r="V26" s="25"/>
      <c r="W26" s="25"/>
      <c r="X26" s="25">
        <f t="shared" si="3"/>
        <v>50</v>
      </c>
      <c r="Y26" s="26">
        <f>X26-F26</f>
        <v>5.2800000000000011</v>
      </c>
      <c r="Z26" s="27"/>
      <c r="AA26" s="28" t="s">
        <v>28</v>
      </c>
      <c r="AB26" s="29" t="s">
        <v>29</v>
      </c>
      <c r="AD26" s="43">
        <v>-5280</v>
      </c>
    </row>
    <row r="27" spans="2:30" ht="74.25" customHeight="1" x14ac:dyDescent="0.25">
      <c r="B27" s="85" t="s">
        <v>99</v>
      </c>
      <c r="C27" s="86" t="s">
        <v>100</v>
      </c>
      <c r="D27" s="89" t="s">
        <v>97</v>
      </c>
      <c r="E27" s="59">
        <f t="shared" si="1"/>
        <v>80</v>
      </c>
      <c r="F27" s="59">
        <v>80</v>
      </c>
      <c r="G27" s="59">
        <v>0</v>
      </c>
      <c r="H27" s="60">
        <v>0</v>
      </c>
      <c r="I27" s="84"/>
      <c r="J27" s="21" t="s">
        <v>101</v>
      </c>
      <c r="K27" s="48" t="s">
        <v>48</v>
      </c>
      <c r="L27" s="23"/>
      <c r="M27" s="23"/>
      <c r="N27" s="24"/>
      <c r="O27" s="25"/>
      <c r="P27" s="25"/>
      <c r="Q27" s="25">
        <v>80</v>
      </c>
      <c r="R27" s="25"/>
      <c r="S27" s="25"/>
      <c r="T27" s="25"/>
      <c r="U27" s="25"/>
      <c r="V27" s="25"/>
      <c r="W27" s="25"/>
      <c r="X27" s="25">
        <f t="shared" si="3"/>
        <v>80</v>
      </c>
      <c r="Y27" s="26">
        <f>X27-F27</f>
        <v>0</v>
      </c>
      <c r="Z27" s="27"/>
      <c r="AA27" s="28" t="s">
        <v>28</v>
      </c>
      <c r="AB27" s="29" t="s">
        <v>29</v>
      </c>
    </row>
    <row r="28" spans="2:30" ht="51.75" customHeight="1" x14ac:dyDescent="0.25">
      <c r="B28" s="85" t="s">
        <v>102</v>
      </c>
      <c r="C28" s="86" t="s">
        <v>103</v>
      </c>
      <c r="D28" s="89" t="s">
        <v>104</v>
      </c>
      <c r="E28" s="61">
        <f t="shared" si="1"/>
        <v>528.44775000000004</v>
      </c>
      <c r="F28" s="92">
        <f>400+129+I28</f>
        <v>528.44775000000004</v>
      </c>
      <c r="G28" s="59">
        <v>0</v>
      </c>
      <c r="H28" s="60">
        <v>0</v>
      </c>
      <c r="I28" s="62">
        <v>-0.55225000000000002</v>
      </c>
      <c r="J28" s="21" t="s">
        <v>105</v>
      </c>
      <c r="K28" s="93" t="s">
        <v>48</v>
      </c>
      <c r="L28" s="94"/>
      <c r="M28" s="94"/>
      <c r="N28" s="24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6"/>
      <c r="Z28" s="27"/>
      <c r="AA28" s="28" t="s">
        <v>28</v>
      </c>
      <c r="AB28" s="29" t="s">
        <v>29</v>
      </c>
      <c r="AD28" s="43" t="s">
        <v>106</v>
      </c>
    </row>
    <row r="29" spans="2:30" ht="51.75" customHeight="1" x14ac:dyDescent="0.25">
      <c r="B29" s="85" t="s">
        <v>107</v>
      </c>
      <c r="C29" s="86" t="s">
        <v>108</v>
      </c>
      <c r="D29" s="89" t="s">
        <v>63</v>
      </c>
      <c r="E29" s="59">
        <f t="shared" si="1"/>
        <v>350</v>
      </c>
      <c r="F29" s="95">
        <v>350</v>
      </c>
      <c r="G29" s="59">
        <v>0</v>
      </c>
      <c r="H29" s="60">
        <v>0</v>
      </c>
      <c r="I29" s="84"/>
      <c r="J29" s="21" t="s">
        <v>109</v>
      </c>
      <c r="K29" s="93" t="s">
        <v>48</v>
      </c>
      <c r="L29" s="94"/>
      <c r="M29" s="94"/>
      <c r="N29" s="24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6"/>
      <c r="Z29" s="27"/>
      <c r="AA29" s="28" t="s">
        <v>28</v>
      </c>
      <c r="AB29" s="29" t="s">
        <v>29</v>
      </c>
    </row>
    <row r="30" spans="2:30" ht="51.75" customHeight="1" x14ac:dyDescent="0.25">
      <c r="B30" s="85" t="s">
        <v>110</v>
      </c>
      <c r="C30" s="86" t="s">
        <v>111</v>
      </c>
      <c r="D30" s="89" t="s">
        <v>112</v>
      </c>
      <c r="E30" s="59">
        <f t="shared" si="1"/>
        <v>5.28</v>
      </c>
      <c r="F30" s="95">
        <v>5.28</v>
      </c>
      <c r="G30" s="59">
        <v>0</v>
      </c>
      <c r="H30" s="60">
        <v>0</v>
      </c>
      <c r="I30" s="84"/>
      <c r="J30" s="21" t="s">
        <v>113</v>
      </c>
      <c r="K30" s="93"/>
      <c r="L30" s="94"/>
      <c r="M30" s="94"/>
      <c r="N30" s="24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  <c r="Z30" s="27"/>
      <c r="AA30" s="28" t="s">
        <v>114</v>
      </c>
      <c r="AB30" s="29" t="s">
        <v>115</v>
      </c>
    </row>
    <row r="31" spans="2:30" ht="51.75" customHeight="1" x14ac:dyDescent="0.25">
      <c r="B31" s="85" t="s">
        <v>116</v>
      </c>
      <c r="C31" s="86" t="s">
        <v>117</v>
      </c>
      <c r="D31" s="89" t="s">
        <v>118</v>
      </c>
      <c r="E31" s="59">
        <f t="shared" si="1"/>
        <v>150</v>
      </c>
      <c r="F31" s="95">
        <v>150</v>
      </c>
      <c r="G31" s="59">
        <v>0</v>
      </c>
      <c r="H31" s="60">
        <v>0</v>
      </c>
      <c r="I31" s="84"/>
      <c r="J31" s="21"/>
      <c r="K31" s="93"/>
      <c r="L31" s="94"/>
      <c r="M31" s="94"/>
      <c r="N31" s="24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  <c r="Z31" s="27"/>
      <c r="AA31" s="28"/>
      <c r="AB31" s="29"/>
    </row>
    <row r="32" spans="2:30" ht="71.25" customHeight="1" thickBot="1" x14ac:dyDescent="0.3">
      <c r="B32" s="96" t="s">
        <v>119</v>
      </c>
      <c r="C32" s="97" t="s">
        <v>120</v>
      </c>
      <c r="D32" s="98" t="s">
        <v>97</v>
      </c>
      <c r="E32" s="122">
        <f t="shared" si="1"/>
        <v>380.7</v>
      </c>
      <c r="F32" s="100">
        <v>0</v>
      </c>
      <c r="G32" s="122">
        <v>380.7</v>
      </c>
      <c r="H32" s="101">
        <v>0</v>
      </c>
      <c r="I32" s="84"/>
      <c r="J32" s="21"/>
      <c r="K32" s="93"/>
      <c r="L32" s="94"/>
      <c r="M32" s="94"/>
      <c r="N32" s="24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6"/>
      <c r="Z32" s="27"/>
      <c r="AA32" s="28"/>
      <c r="AB32" s="29"/>
    </row>
    <row r="33" spans="2:28" ht="51" customHeight="1" thickBot="1" x14ac:dyDescent="0.3">
      <c r="B33" s="102" t="s">
        <v>121</v>
      </c>
      <c r="C33" s="142" t="s">
        <v>122</v>
      </c>
      <c r="D33" s="143"/>
      <c r="E33" s="103">
        <f>SUM(E34:E36)</f>
        <v>745</v>
      </c>
      <c r="F33" s="103">
        <f t="shared" ref="F33:H33" si="5">SUM(F34:F36)</f>
        <v>745</v>
      </c>
      <c r="G33" s="103">
        <f t="shared" si="5"/>
        <v>0</v>
      </c>
      <c r="H33" s="104">
        <f t="shared" si="5"/>
        <v>0</v>
      </c>
      <c r="I33" s="84"/>
      <c r="J33" s="21"/>
      <c r="K33" s="48" t="s">
        <v>123</v>
      </c>
      <c r="L33" s="23"/>
      <c r="M33" s="23"/>
      <c r="N33" s="24"/>
      <c r="O33" s="25"/>
      <c r="P33" s="25"/>
      <c r="Q33" s="25"/>
      <c r="R33" s="25"/>
      <c r="S33" s="25"/>
      <c r="T33" s="25"/>
      <c r="U33" s="25"/>
      <c r="V33" s="25"/>
      <c r="W33" s="25"/>
      <c r="X33" s="25">
        <f t="shared" si="3"/>
        <v>0</v>
      </c>
      <c r="Y33" s="26">
        <f t="shared" ref="Y33:Y43" si="6">X33-F33</f>
        <v>-745</v>
      </c>
      <c r="Z33" s="27"/>
      <c r="AA33" s="28"/>
      <c r="AB33" s="29"/>
    </row>
    <row r="34" spans="2:28" ht="95.25" customHeight="1" x14ac:dyDescent="0.25">
      <c r="B34" s="105" t="s">
        <v>124</v>
      </c>
      <c r="C34" s="106" t="s">
        <v>125</v>
      </c>
      <c r="D34" s="107" t="s">
        <v>126</v>
      </c>
      <c r="E34" s="59">
        <f t="shared" si="1"/>
        <v>419</v>
      </c>
      <c r="F34" s="108">
        <v>419</v>
      </c>
      <c r="G34" s="108">
        <v>0</v>
      </c>
      <c r="H34" s="109">
        <v>0</v>
      </c>
      <c r="I34" s="84"/>
      <c r="J34" s="90" t="s">
        <v>127</v>
      </c>
      <c r="K34" s="48" t="s">
        <v>123</v>
      </c>
      <c r="L34" s="110">
        <v>350</v>
      </c>
      <c r="M34" s="23"/>
      <c r="N34" s="24"/>
      <c r="O34" s="25"/>
      <c r="P34" s="25"/>
      <c r="Q34" s="25">
        <f>419-350</f>
        <v>69</v>
      </c>
      <c r="R34" s="25"/>
      <c r="S34" s="25"/>
      <c r="T34" s="25"/>
      <c r="U34" s="25"/>
      <c r="V34" s="25"/>
      <c r="W34" s="25"/>
      <c r="X34" s="25">
        <f t="shared" si="3"/>
        <v>419</v>
      </c>
      <c r="Y34" s="26">
        <f t="shared" si="6"/>
        <v>0</v>
      </c>
      <c r="Z34" s="27"/>
      <c r="AA34" s="28" t="s">
        <v>28</v>
      </c>
      <c r="AB34" s="29" t="s">
        <v>29</v>
      </c>
    </row>
    <row r="35" spans="2:28" ht="57.75" customHeight="1" x14ac:dyDescent="0.25">
      <c r="B35" s="56" t="s">
        <v>128</v>
      </c>
      <c r="C35" s="57" t="s">
        <v>129</v>
      </c>
      <c r="D35" s="89" t="s">
        <v>130</v>
      </c>
      <c r="E35" s="59">
        <f t="shared" si="1"/>
        <v>16</v>
      </c>
      <c r="F35" s="111">
        <v>16</v>
      </c>
      <c r="G35" s="111">
        <v>0</v>
      </c>
      <c r="H35" s="112">
        <v>0</v>
      </c>
      <c r="I35" s="84"/>
      <c r="J35" s="21" t="s">
        <v>131</v>
      </c>
      <c r="K35" s="48" t="s">
        <v>123</v>
      </c>
      <c r="L35" s="23"/>
      <c r="M35" s="110">
        <v>16</v>
      </c>
      <c r="N35" s="24"/>
      <c r="O35" s="25"/>
      <c r="P35" s="25"/>
      <c r="Q35" s="25"/>
      <c r="R35" s="25"/>
      <c r="S35" s="25"/>
      <c r="T35" s="25"/>
      <c r="U35" s="25"/>
      <c r="V35" s="25"/>
      <c r="W35" s="25"/>
      <c r="X35" s="25">
        <f t="shared" si="3"/>
        <v>0</v>
      </c>
      <c r="Y35" s="26">
        <f t="shared" si="6"/>
        <v>-16</v>
      </c>
      <c r="Z35" s="27"/>
      <c r="AA35" s="28" t="s">
        <v>28</v>
      </c>
      <c r="AB35" s="29" t="s">
        <v>29</v>
      </c>
    </row>
    <row r="36" spans="2:28" ht="48.75" customHeight="1" thickBot="1" x14ac:dyDescent="0.3">
      <c r="B36" s="56" t="s">
        <v>132</v>
      </c>
      <c r="C36" s="57" t="s">
        <v>133</v>
      </c>
      <c r="D36" s="89" t="s">
        <v>134</v>
      </c>
      <c r="E36" s="59">
        <f t="shared" si="1"/>
        <v>310</v>
      </c>
      <c r="F36" s="111">
        <v>310</v>
      </c>
      <c r="G36" s="111">
        <v>0</v>
      </c>
      <c r="H36" s="112">
        <v>0</v>
      </c>
      <c r="I36" s="84"/>
      <c r="J36" s="21" t="s">
        <v>135</v>
      </c>
      <c r="K36" s="48" t="s">
        <v>123</v>
      </c>
      <c r="L36" s="110">
        <v>310</v>
      </c>
      <c r="M36" s="23"/>
      <c r="N36" s="24"/>
      <c r="O36" s="25"/>
      <c r="P36" s="25"/>
      <c r="Q36" s="25"/>
      <c r="R36" s="25"/>
      <c r="S36" s="25"/>
      <c r="T36" s="25"/>
      <c r="U36" s="25"/>
      <c r="V36" s="25"/>
      <c r="W36" s="25"/>
      <c r="X36" s="25">
        <f t="shared" si="3"/>
        <v>310</v>
      </c>
      <c r="Y36" s="26">
        <f t="shared" si="6"/>
        <v>0</v>
      </c>
      <c r="Z36" s="27"/>
      <c r="AA36" s="21" t="s">
        <v>28</v>
      </c>
      <c r="AB36" s="29" t="s">
        <v>29</v>
      </c>
    </row>
    <row r="37" spans="2:28" ht="29.25" customHeight="1" thickBot="1" x14ac:dyDescent="0.3">
      <c r="B37" s="70" t="s">
        <v>136</v>
      </c>
      <c r="C37" s="144" t="s">
        <v>137</v>
      </c>
      <c r="D37" s="145"/>
      <c r="E37" s="46">
        <f>SUM(E38:E47)</f>
        <v>15777.600000000002</v>
      </c>
      <c r="F37" s="46">
        <f t="shared" ref="F37:H37" si="7">SUM(F38:F47)</f>
        <v>220</v>
      </c>
      <c r="G37" s="46">
        <f t="shared" si="7"/>
        <v>324.2</v>
      </c>
      <c r="H37" s="47">
        <f t="shared" si="7"/>
        <v>15233.4</v>
      </c>
      <c r="I37" s="47">
        <v>2.7000000000043656E-4</v>
      </c>
      <c r="J37" s="21"/>
      <c r="K37" s="48" t="s">
        <v>138</v>
      </c>
      <c r="L37" s="23"/>
      <c r="M37" s="23"/>
      <c r="N37" s="24"/>
      <c r="O37" s="25"/>
      <c r="P37" s="25"/>
      <c r="Q37" s="25"/>
      <c r="R37" s="25"/>
      <c r="S37" s="25"/>
      <c r="T37" s="25"/>
      <c r="U37" s="25"/>
      <c r="V37" s="25"/>
      <c r="W37" s="25"/>
      <c r="X37" s="25">
        <f t="shared" si="3"/>
        <v>0</v>
      </c>
      <c r="Y37" s="26">
        <f t="shared" si="6"/>
        <v>-220</v>
      </c>
      <c r="Z37" s="27"/>
      <c r="AA37" s="28"/>
      <c r="AB37" s="29"/>
    </row>
    <row r="38" spans="2:28" ht="36" customHeight="1" x14ac:dyDescent="0.25">
      <c r="B38" s="49" t="s">
        <v>139</v>
      </c>
      <c r="C38" s="50" t="s">
        <v>140</v>
      </c>
      <c r="D38" s="113" t="s">
        <v>141</v>
      </c>
      <c r="E38" s="81">
        <f t="shared" si="1"/>
        <v>11.934999999999999</v>
      </c>
      <c r="F38" s="81">
        <f>30+I38</f>
        <v>11.934999999999999</v>
      </c>
      <c r="G38" s="82">
        <v>0</v>
      </c>
      <c r="H38" s="83">
        <v>0</v>
      </c>
      <c r="I38" s="88">
        <v>-18.065000000000001</v>
      </c>
      <c r="J38" s="21" t="s">
        <v>142</v>
      </c>
      <c r="K38" s="48" t="s">
        <v>138</v>
      </c>
      <c r="L38" s="23"/>
      <c r="M38" s="23"/>
      <c r="N38" s="24"/>
      <c r="O38" s="25"/>
      <c r="P38" s="25"/>
      <c r="Q38" s="25"/>
      <c r="R38" s="25"/>
      <c r="S38" s="25"/>
      <c r="T38" s="25"/>
      <c r="U38" s="25"/>
      <c r="V38" s="25"/>
      <c r="W38" s="25"/>
      <c r="X38" s="25">
        <f t="shared" si="3"/>
        <v>0</v>
      </c>
      <c r="Y38" s="26">
        <f t="shared" si="6"/>
        <v>-11.934999999999999</v>
      </c>
      <c r="Z38" s="27"/>
      <c r="AA38" s="28" t="s">
        <v>28</v>
      </c>
      <c r="AB38" s="29" t="s">
        <v>29</v>
      </c>
    </row>
    <row r="39" spans="2:28" ht="60" customHeight="1" x14ac:dyDescent="0.25">
      <c r="B39" s="114" t="s">
        <v>143</v>
      </c>
      <c r="C39" s="115" t="s">
        <v>144</v>
      </c>
      <c r="D39" s="116" t="s">
        <v>145</v>
      </c>
      <c r="E39" s="59">
        <f t="shared" si="1"/>
        <v>20</v>
      </c>
      <c r="F39" s="117">
        <v>20</v>
      </c>
      <c r="G39" s="117">
        <v>0</v>
      </c>
      <c r="H39" s="118">
        <v>0</v>
      </c>
      <c r="I39" s="84"/>
      <c r="J39" s="90" t="s">
        <v>146</v>
      </c>
      <c r="K39" s="48" t="s">
        <v>138</v>
      </c>
      <c r="L39" s="23"/>
      <c r="M39" s="23"/>
      <c r="N39" s="24"/>
      <c r="O39" s="25"/>
      <c r="P39" s="25"/>
      <c r="Q39" s="25"/>
      <c r="R39" s="25"/>
      <c r="S39" s="25"/>
      <c r="T39" s="25"/>
      <c r="U39" s="25"/>
      <c r="V39" s="25"/>
      <c r="W39" s="25"/>
      <c r="X39" s="25">
        <f t="shared" si="3"/>
        <v>0</v>
      </c>
      <c r="Y39" s="26">
        <f t="shared" si="6"/>
        <v>-20</v>
      </c>
      <c r="Z39" s="27"/>
      <c r="AA39" s="28" t="s">
        <v>28</v>
      </c>
      <c r="AB39" s="29" t="s">
        <v>29</v>
      </c>
    </row>
    <row r="40" spans="2:28" ht="60" customHeight="1" x14ac:dyDescent="0.25">
      <c r="B40" s="56" t="s">
        <v>147</v>
      </c>
      <c r="C40" s="57" t="s">
        <v>148</v>
      </c>
      <c r="D40" s="89" t="s">
        <v>149</v>
      </c>
      <c r="E40" s="61">
        <f t="shared" si="1"/>
        <v>21.477</v>
      </c>
      <c r="F40" s="61">
        <f>25+I40</f>
        <v>21.477</v>
      </c>
      <c r="G40" s="59">
        <v>0</v>
      </c>
      <c r="H40" s="60">
        <v>0</v>
      </c>
      <c r="I40" s="88">
        <v>-3.5230000000000001</v>
      </c>
      <c r="J40" s="90" t="s">
        <v>150</v>
      </c>
      <c r="K40" s="48" t="s">
        <v>138</v>
      </c>
      <c r="L40" s="23"/>
      <c r="M40" s="23"/>
      <c r="N40" s="24"/>
      <c r="O40" s="25"/>
      <c r="P40" s="25"/>
      <c r="Q40" s="25"/>
      <c r="R40" s="25"/>
      <c r="S40" s="25"/>
      <c r="T40" s="25"/>
      <c r="U40" s="25"/>
      <c r="V40" s="25"/>
      <c r="W40" s="25"/>
      <c r="X40" s="25">
        <f t="shared" si="3"/>
        <v>0</v>
      </c>
      <c r="Y40" s="26">
        <f t="shared" si="6"/>
        <v>-21.477</v>
      </c>
      <c r="Z40" s="27"/>
      <c r="AA40" s="28" t="s">
        <v>28</v>
      </c>
      <c r="AB40" s="29" t="s">
        <v>29</v>
      </c>
    </row>
    <row r="41" spans="2:28" ht="53.25" customHeight="1" x14ac:dyDescent="0.25">
      <c r="B41" s="56" t="s">
        <v>151</v>
      </c>
      <c r="C41" s="57" t="s">
        <v>152</v>
      </c>
      <c r="D41" s="89" t="s">
        <v>153</v>
      </c>
      <c r="E41" s="61">
        <f t="shared" si="1"/>
        <v>0</v>
      </c>
      <c r="F41" s="61">
        <f>10+I41</f>
        <v>0</v>
      </c>
      <c r="G41" s="59">
        <v>0</v>
      </c>
      <c r="H41" s="60">
        <v>0</v>
      </c>
      <c r="I41" s="84">
        <v>-10</v>
      </c>
      <c r="J41" s="21" t="s">
        <v>154</v>
      </c>
      <c r="K41" s="48" t="s">
        <v>138</v>
      </c>
      <c r="L41" s="23"/>
      <c r="M41" s="23"/>
      <c r="N41" s="24"/>
      <c r="O41" s="25"/>
      <c r="P41" s="25"/>
      <c r="Q41" s="25"/>
      <c r="R41" s="25"/>
      <c r="S41" s="25"/>
      <c r="T41" s="25"/>
      <c r="U41" s="25"/>
      <c r="V41" s="25"/>
      <c r="W41" s="25"/>
      <c r="X41" s="25">
        <f t="shared" si="3"/>
        <v>0</v>
      </c>
      <c r="Y41" s="26">
        <f t="shared" si="6"/>
        <v>0</v>
      </c>
      <c r="Z41" s="27"/>
      <c r="AA41" s="28" t="s">
        <v>28</v>
      </c>
      <c r="AB41" s="29" t="s">
        <v>29</v>
      </c>
    </row>
    <row r="42" spans="2:28" ht="58.5" customHeight="1" x14ac:dyDescent="0.25">
      <c r="B42" s="56" t="s">
        <v>155</v>
      </c>
      <c r="C42" s="57" t="s">
        <v>156</v>
      </c>
      <c r="D42" s="89" t="s">
        <v>149</v>
      </c>
      <c r="E42" s="61">
        <f t="shared" si="1"/>
        <v>24.41142</v>
      </c>
      <c r="F42" s="61">
        <f>25-100/1000+I42</f>
        <v>24.41142</v>
      </c>
      <c r="G42" s="59">
        <v>0</v>
      </c>
      <c r="H42" s="60">
        <v>0</v>
      </c>
      <c r="I42" s="62">
        <v>-0.48857999999999996</v>
      </c>
      <c r="J42" s="90" t="s">
        <v>157</v>
      </c>
      <c r="K42" s="48" t="s">
        <v>138</v>
      </c>
      <c r="L42" s="23"/>
      <c r="M42" s="23"/>
      <c r="N42" s="24"/>
      <c r="O42" s="25"/>
      <c r="P42" s="25"/>
      <c r="Q42" s="25"/>
      <c r="R42" s="25"/>
      <c r="S42" s="25"/>
      <c r="T42" s="25"/>
      <c r="U42" s="25"/>
      <c r="V42" s="25"/>
      <c r="W42" s="25"/>
      <c r="X42" s="25">
        <f t="shared" si="3"/>
        <v>0</v>
      </c>
      <c r="Y42" s="26">
        <f t="shared" si="6"/>
        <v>-24.41142</v>
      </c>
      <c r="Z42" s="27"/>
      <c r="AA42" s="28" t="s">
        <v>28</v>
      </c>
      <c r="AB42" s="29" t="s">
        <v>29</v>
      </c>
    </row>
    <row r="43" spans="2:28" ht="42.75" customHeight="1" x14ac:dyDescent="0.25">
      <c r="B43" s="56" t="s">
        <v>158</v>
      </c>
      <c r="C43" s="57" t="s">
        <v>159</v>
      </c>
      <c r="D43" s="89" t="s">
        <v>153</v>
      </c>
      <c r="E43" s="59">
        <f t="shared" si="1"/>
        <v>0</v>
      </c>
      <c r="F43" s="59">
        <f>10-10</f>
        <v>0</v>
      </c>
      <c r="G43" s="59">
        <v>0</v>
      </c>
      <c r="H43" s="60">
        <v>0</v>
      </c>
      <c r="I43" s="84"/>
      <c r="J43" s="21" t="s">
        <v>160</v>
      </c>
      <c r="K43" s="48" t="s">
        <v>138</v>
      </c>
      <c r="L43" s="23"/>
      <c r="M43" s="23"/>
      <c r="N43" s="24"/>
      <c r="O43" s="25"/>
      <c r="P43" s="25"/>
      <c r="Q43" s="25"/>
      <c r="R43" s="25"/>
      <c r="S43" s="25"/>
      <c r="T43" s="25"/>
      <c r="U43" s="25"/>
      <c r="V43" s="25"/>
      <c r="W43" s="25"/>
      <c r="X43" s="25">
        <f t="shared" si="3"/>
        <v>0</v>
      </c>
      <c r="Y43" s="26">
        <f t="shared" si="6"/>
        <v>0</v>
      </c>
      <c r="Z43" s="27"/>
      <c r="AA43" s="28" t="s">
        <v>28</v>
      </c>
      <c r="AB43" s="29" t="s">
        <v>29</v>
      </c>
    </row>
    <row r="44" spans="2:28" ht="42.75" customHeight="1" x14ac:dyDescent="0.25">
      <c r="B44" s="56" t="s">
        <v>161</v>
      </c>
      <c r="C44" s="57" t="s">
        <v>162</v>
      </c>
      <c r="D44" s="89" t="s">
        <v>163</v>
      </c>
      <c r="E44" s="59">
        <f t="shared" si="1"/>
        <v>15233.4</v>
      </c>
      <c r="F44" s="59">
        <v>0</v>
      </c>
      <c r="G44" s="59">
        <v>0</v>
      </c>
      <c r="H44" s="60">
        <v>15233.4</v>
      </c>
      <c r="I44" s="84"/>
      <c r="J44" s="21"/>
      <c r="K44" s="48"/>
      <c r="L44" s="23"/>
      <c r="M44" s="23"/>
      <c r="N44" s="24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6"/>
      <c r="Z44" s="27"/>
      <c r="AA44" s="28" t="s">
        <v>164</v>
      </c>
      <c r="AB44" s="29" t="s">
        <v>165</v>
      </c>
    </row>
    <row r="45" spans="2:28" ht="42.75" customHeight="1" x14ac:dyDescent="0.25">
      <c r="B45" s="56" t="s">
        <v>166</v>
      </c>
      <c r="C45" s="57" t="s">
        <v>167</v>
      </c>
      <c r="D45" s="89" t="s">
        <v>163</v>
      </c>
      <c r="E45" s="59">
        <f t="shared" si="1"/>
        <v>324.2</v>
      </c>
      <c r="F45" s="59">
        <v>0</v>
      </c>
      <c r="G45" s="59">
        <v>324.2</v>
      </c>
      <c r="H45" s="60">
        <v>0</v>
      </c>
      <c r="I45" s="84"/>
      <c r="J45" s="21"/>
      <c r="K45" s="48"/>
      <c r="L45" s="23"/>
      <c r="M45" s="23"/>
      <c r="N45" s="24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6"/>
      <c r="Z45" s="27"/>
      <c r="AA45" s="28" t="s">
        <v>168</v>
      </c>
      <c r="AB45" s="29" t="s">
        <v>169</v>
      </c>
    </row>
    <row r="46" spans="2:28" ht="42.75" customHeight="1" x14ac:dyDescent="0.25">
      <c r="B46" s="56" t="s">
        <v>170</v>
      </c>
      <c r="C46" s="57" t="s">
        <v>171</v>
      </c>
      <c r="D46" s="89" t="s">
        <v>172</v>
      </c>
      <c r="E46" s="61">
        <f t="shared" si="1"/>
        <v>128.72499999999999</v>
      </c>
      <c r="F46" s="61">
        <f>100+10100/1000+18.625</f>
        <v>128.72499999999999</v>
      </c>
      <c r="G46" s="59">
        <v>0</v>
      </c>
      <c r="H46" s="60">
        <v>0</v>
      </c>
      <c r="I46" s="84">
        <v>18.625</v>
      </c>
      <c r="J46" s="21" t="s">
        <v>173</v>
      </c>
      <c r="K46" s="48" t="s">
        <v>138</v>
      </c>
      <c r="L46" s="23"/>
      <c r="M46" s="23"/>
      <c r="N46" s="24"/>
      <c r="O46" s="25"/>
      <c r="P46" s="25"/>
      <c r="Q46" s="25"/>
      <c r="R46" s="25"/>
      <c r="S46" s="25"/>
      <c r="T46" s="25"/>
      <c r="U46" s="25"/>
      <c r="V46" s="25"/>
      <c r="W46" s="25"/>
      <c r="X46" s="25">
        <f t="shared" si="3"/>
        <v>0</v>
      </c>
      <c r="Y46" s="26">
        <f>X46-F46</f>
        <v>-128.72499999999999</v>
      </c>
      <c r="Z46" s="27"/>
      <c r="AA46" s="28" t="s">
        <v>28</v>
      </c>
      <c r="AB46" s="29" t="s">
        <v>29</v>
      </c>
    </row>
    <row r="47" spans="2:28" ht="53.25" customHeight="1" thickBot="1" x14ac:dyDescent="0.3">
      <c r="B47" s="119" t="s">
        <v>174</v>
      </c>
      <c r="C47" s="120" t="s">
        <v>175</v>
      </c>
      <c r="D47" s="121" t="s">
        <v>176</v>
      </c>
      <c r="E47" s="122">
        <f>F47</f>
        <v>13.45158</v>
      </c>
      <c r="F47" s="122">
        <v>13.45158</v>
      </c>
      <c r="G47" s="99">
        <v>0</v>
      </c>
      <c r="H47" s="101">
        <v>0</v>
      </c>
      <c r="I47" s="88">
        <v>13.45185</v>
      </c>
      <c r="J47" s="21"/>
      <c r="K47" s="48"/>
      <c r="L47" s="123"/>
      <c r="M47" s="123"/>
      <c r="N47" s="124"/>
    </row>
    <row r="48" spans="2:28" ht="15.75" thickBot="1" x14ac:dyDescent="0.3">
      <c r="B48" s="129"/>
      <c r="C48" s="130" t="s">
        <v>177</v>
      </c>
      <c r="D48" s="131"/>
      <c r="E48" s="132">
        <f>E37+E33+E13+E8</f>
        <v>46149.835720000003</v>
      </c>
      <c r="F48" s="132">
        <f>F37+F33+F13+F8</f>
        <v>7184.7000000000007</v>
      </c>
      <c r="G48" s="132">
        <f>G37+G33+G13+G8</f>
        <v>12902.076070000001</v>
      </c>
      <c r="H48" s="132">
        <f>H37+H33+H13+H8</f>
        <v>26063.059649999999</v>
      </c>
      <c r="I48" s="84"/>
      <c r="J48" s="133"/>
      <c r="K48" s="134"/>
      <c r="L48" s="123"/>
      <c r="M48" s="123"/>
      <c r="N48" s="124"/>
    </row>
    <row r="49" spans="1:28" s="1" customFormat="1" x14ac:dyDescent="0.25">
      <c r="B49" s="2"/>
      <c r="C49" s="3"/>
      <c r="E49" s="4"/>
      <c r="F49" s="4"/>
      <c r="G49" s="4"/>
      <c r="H49" s="4"/>
      <c r="J49" s="5"/>
      <c r="K49" s="5"/>
      <c r="L49" s="6"/>
      <c r="M49" s="6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Z49" s="7"/>
      <c r="AA49" s="8"/>
      <c r="AB49" s="9"/>
    </row>
    <row r="50" spans="1:28" s="1" customFormat="1" x14ac:dyDescent="0.25">
      <c r="B50" s="2"/>
      <c r="C50" s="3"/>
      <c r="E50" s="135">
        <f>E48-'[1]Изменение от 16.06.022'!E45</f>
        <v>-590.95627999999851</v>
      </c>
      <c r="F50" s="135">
        <f>F48-'[1]Изменение от 16.06.022'!F45</f>
        <v>0</v>
      </c>
      <c r="G50" s="135">
        <f>G48-'[1]Изменение от 16.06.022'!G45</f>
        <v>793.96806999999899</v>
      </c>
      <c r="H50" s="135">
        <f>H48-'[1]Изменение от 16.06.022'!H45</f>
        <v>-1384.9243500000011</v>
      </c>
      <c r="J50" s="5"/>
      <c r="K50" s="5"/>
      <c r="L50" s="6"/>
      <c r="M50" s="6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Z50" s="7"/>
      <c r="AA50" s="8"/>
      <c r="AB50" s="9"/>
    </row>
    <row r="52" spans="1:28" x14ac:dyDescent="0.25">
      <c r="E52" s="138"/>
      <c r="F52" s="138"/>
      <c r="G52" s="138"/>
      <c r="H52" s="138"/>
    </row>
    <row r="53" spans="1:28" s="125" customFormat="1" x14ac:dyDescent="0.25">
      <c r="A53" s="1"/>
      <c r="B53" s="136"/>
      <c r="C53" s="137"/>
      <c r="D53" s="140"/>
      <c r="I53" s="1"/>
      <c r="J53" s="139"/>
      <c r="K53" s="140"/>
      <c r="L53" s="141"/>
      <c r="M53" s="141"/>
      <c r="Y53" s="43"/>
      <c r="Z53" s="126"/>
      <c r="AA53" s="127"/>
      <c r="AB53" s="128"/>
    </row>
    <row r="54" spans="1:28" s="125" customFormat="1" x14ac:dyDescent="0.25">
      <c r="A54" s="1"/>
      <c r="B54" s="136"/>
      <c r="C54" s="137"/>
      <c r="D54" s="140"/>
      <c r="I54" s="1"/>
      <c r="J54" s="139"/>
      <c r="K54" s="140"/>
      <c r="L54" s="141"/>
      <c r="M54" s="141"/>
      <c r="Y54" s="43"/>
      <c r="Z54" s="126"/>
      <c r="AA54" s="127"/>
      <c r="AB54" s="128"/>
    </row>
    <row r="55" spans="1:28" s="125" customFormat="1" x14ac:dyDescent="0.25">
      <c r="A55" s="1"/>
      <c r="B55" s="136"/>
      <c r="C55" s="137"/>
      <c r="D55" s="140"/>
      <c r="I55" s="1"/>
      <c r="J55" s="139"/>
      <c r="K55" s="140"/>
      <c r="L55" s="141"/>
      <c r="M55" s="141"/>
      <c r="Y55" s="43"/>
      <c r="Z55" s="126"/>
      <c r="AA55" s="127"/>
      <c r="AB55" s="128"/>
    </row>
    <row r="56" spans="1:28" s="125" customFormat="1" x14ac:dyDescent="0.25">
      <c r="A56" s="1"/>
      <c r="B56" s="136"/>
      <c r="C56" s="137"/>
      <c r="D56" s="140"/>
      <c r="I56" s="1"/>
      <c r="J56" s="139"/>
      <c r="K56" s="140"/>
      <c r="L56" s="141"/>
      <c r="M56" s="141"/>
      <c r="Y56" s="43"/>
      <c r="Z56" s="126"/>
      <c r="AA56" s="127"/>
      <c r="AB56" s="128"/>
    </row>
    <row r="57" spans="1:28" s="125" customFormat="1" x14ac:dyDescent="0.25">
      <c r="A57" s="1"/>
      <c r="B57" s="136"/>
      <c r="C57" s="137"/>
      <c r="D57" s="140"/>
      <c r="I57" s="1"/>
      <c r="J57" s="139"/>
      <c r="K57" s="140"/>
      <c r="L57" s="141"/>
      <c r="M57" s="141"/>
      <c r="Y57" s="43"/>
      <c r="Z57" s="126"/>
      <c r="AA57" s="127"/>
      <c r="AB57" s="128"/>
    </row>
  </sheetData>
  <mergeCells count="8">
    <mergeCell ref="C33:D33"/>
    <mergeCell ref="C37:D37"/>
    <mergeCell ref="N17:N18"/>
    <mergeCell ref="B6:B7"/>
    <mergeCell ref="C6:C7"/>
    <mergeCell ref="D6:D7"/>
    <mergeCell ref="C8:D8"/>
    <mergeCell ref="C13:D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РОО</cp:lastModifiedBy>
  <dcterms:created xsi:type="dcterms:W3CDTF">2022-10-22T09:43:33Z</dcterms:created>
  <dcterms:modified xsi:type="dcterms:W3CDTF">2023-04-18T07:08:17Z</dcterms:modified>
</cp:coreProperties>
</file>